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D:\02.03.2020_ASL ROMA 5\HB-HTA\PIANO DEGLI INVESTIMNENTI\"/>
    </mc:Choice>
  </mc:AlternateContent>
  <xr:revisionPtr revIDLastSave="0" documentId="13_ncr:1_{14A6BAB8-5032-4EA5-90EE-784B6C970D1D}" xr6:coauthVersionLast="47" xr6:coauthVersionMax="47" xr10:uidLastSave="{00000000-0000-0000-0000-000000000000}"/>
  <bookViews>
    <workbookView xWindow="-108" yWindow="-108" windowWidth="23256" windowHeight="12576" xr2:uid="{00000000-000D-0000-FFFF-FFFF00000000}"/>
  </bookViews>
  <sheets>
    <sheet name="Piano investimenti" sheetId="9" r:id="rId1"/>
  </sheets>
  <definedNames>
    <definedName name="_xlnm._FilterDatabase" localSheetId="0" hidden="1">'Piano investimenti'!$A$5:$AI$159</definedName>
    <definedName name="_xlnm.Print_Area" localSheetId="0">'Piano investimenti'!$A$1:$AI$116</definedName>
    <definedName name="_xlnm.Print_Titles" localSheetId="0">'Piano investimenti'!$A:$G,'Piano investimenti'!$3:$5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60" i="9" l="1"/>
  <c r="Y160" i="9"/>
  <c r="Q160" i="9"/>
  <c r="R159" i="9"/>
  <c r="Y159" i="9" s="1"/>
  <c r="X159" i="9" l="1"/>
  <c r="Z159" i="9" s="1"/>
  <c r="X26" i="9" l="1"/>
  <c r="Y109" i="9"/>
  <c r="Z109" i="9" s="1"/>
  <c r="Y108" i="9"/>
  <c r="Z108" i="9" s="1"/>
  <c r="Y103" i="9"/>
  <c r="Z103" i="9" s="1"/>
  <c r="Y102" i="9"/>
  <c r="Z102" i="9" s="1"/>
  <c r="K41" i="9" l="1"/>
  <c r="K40" i="9"/>
  <c r="K39" i="9"/>
  <c r="K38" i="9"/>
  <c r="K37" i="9" l="1"/>
  <c r="K36" i="9"/>
  <c r="Q74" i="9" l="1"/>
  <c r="Q75" i="9"/>
  <c r="Q76" i="9"/>
  <c r="Q77" i="9"/>
  <c r="Q78" i="9"/>
  <c r="Q79" i="9"/>
  <c r="Q80" i="9"/>
  <c r="Q81" i="9"/>
  <c r="Q73" i="9"/>
  <c r="R42" i="9" l="1"/>
  <c r="X42" i="9" s="1"/>
  <c r="Q42" i="9"/>
  <c r="Z42" i="9" s="1"/>
  <c r="Y34" i="9"/>
  <c r="Z34" i="9" s="1"/>
  <c r="K33" i="9"/>
  <c r="X33" i="9" s="1"/>
  <c r="Y31" i="9"/>
  <c r="Z31" i="9"/>
  <c r="X31" i="9"/>
  <c r="K31" i="9"/>
  <c r="AB29" i="9"/>
  <c r="AC29" i="9" s="1"/>
  <c r="R29" i="9"/>
  <c r="X29" i="9" s="1"/>
  <c r="R28" i="9"/>
  <c r="X28" i="9" s="1"/>
  <c r="R27" i="9"/>
  <c r="X27" i="9" s="1"/>
  <c r="R25" i="9"/>
  <c r="X25" i="9" s="1"/>
  <c r="Y20" i="9"/>
  <c r="Y19" i="9"/>
  <c r="R20" i="9"/>
  <c r="R19" i="9"/>
  <c r="K20" i="9"/>
  <c r="K19" i="9"/>
  <c r="R16" i="9"/>
  <c r="Q16" i="9"/>
  <c r="X16" i="9" s="1"/>
  <c r="X15" i="9"/>
  <c r="R14" i="9"/>
  <c r="Q14" i="9"/>
  <c r="X14" i="9" s="1"/>
  <c r="R9" i="9"/>
  <c r="Q9" i="9"/>
  <c r="X9" i="9" s="1"/>
  <c r="R7" i="9"/>
  <c r="Q7" i="9"/>
  <c r="X7" i="9" s="1"/>
  <c r="R6" i="9"/>
  <c r="Q6" i="9"/>
  <c r="K66" i="9" l="1"/>
  <c r="K17" i="9"/>
  <c r="K13" i="9"/>
  <c r="K12" i="9"/>
  <c r="K10" i="9"/>
  <c r="M9" i="9"/>
  <c r="K8" i="9"/>
  <c r="M6" i="9"/>
  <c r="Q8" i="9" l="1"/>
  <c r="X8" i="9" s="1"/>
  <c r="R8" i="9"/>
  <c r="Q13" i="9"/>
  <c r="X13" i="9" s="1"/>
  <c r="R13" i="9"/>
  <c r="Q17" i="9"/>
  <c r="X17" i="9" s="1"/>
  <c r="R17" i="9"/>
  <c r="K11" i="9"/>
  <c r="Q10" i="9"/>
  <c r="X10" i="9" s="1"/>
  <c r="R10" i="9"/>
  <c r="R12" i="9"/>
  <c r="Q12" i="9"/>
  <c r="X12" i="9" s="1"/>
  <c r="M11" i="9" l="1"/>
  <c r="Q11" i="9"/>
  <c r="X11" i="9" s="1"/>
  <c r="R1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Elisa Moroncelli</author>
  </authors>
  <commentList>
    <comment ref="X15" authorId="0" shapeId="0" xr:uid="{00000000-0006-0000-0000-000001000000}">
      <text>
        <r>
          <rPr>
            <b/>
            <sz val="9"/>
            <color indexed="81"/>
            <rFont val="Tahoma"/>
            <family val="2"/>
          </rPr>
          <t>Elisa Moroncelli:</t>
        </r>
        <r>
          <rPr>
            <sz val="9"/>
            <color indexed="81"/>
            <rFont val="Tahoma"/>
            <family val="2"/>
          </rPr>
          <t xml:space="preserve">
al netto del 20% di anticipo erogato da Regione Lazio</t>
        </r>
      </text>
    </comment>
    <comment ref="AE15" authorId="0" shapeId="0" xr:uid="{00000000-0006-0000-0000-000002000000}">
      <text>
        <r>
          <rPr>
            <b/>
            <sz val="9"/>
            <color indexed="81"/>
            <rFont val="Tahoma"/>
            <family val="2"/>
          </rPr>
          <t>Elisa Moroncelli:</t>
        </r>
        <r>
          <rPr>
            <sz val="9"/>
            <color indexed="81"/>
            <rFont val="Tahoma"/>
            <family val="2"/>
          </rPr>
          <t xml:space="preserve">
assegnato cantiere ma sospeso casusa COVID. Attesa di riavvio lavori </t>
        </r>
      </text>
    </comment>
    <comment ref="AE16" authorId="0" shapeId="0" xr:uid="{00000000-0006-0000-0000-000003000000}">
      <text>
        <r>
          <rPr>
            <b/>
            <sz val="9"/>
            <color indexed="81"/>
            <rFont val="Tahoma"/>
            <family val="2"/>
          </rPr>
          <t>Elisa Moroncelli:</t>
        </r>
        <r>
          <rPr>
            <sz val="9"/>
            <color indexed="81"/>
            <rFont val="Tahoma"/>
            <family val="2"/>
          </rPr>
          <t xml:space="preserve">
sostituzione RUP. RUP precedente non + in struttura. Lavorazioni da riavviarsi
</t>
        </r>
      </text>
    </comment>
  </commentList>
</comments>
</file>

<file path=xl/sharedStrings.xml><?xml version="1.0" encoding="utf-8"?>
<sst xmlns="http://schemas.openxmlformats.org/spreadsheetml/2006/main" count="1775" uniqueCount="297">
  <si>
    <t>1) DATI IDENTIFICATIVI</t>
  </si>
  <si>
    <t>2) CONTENUTI PROGETTUALI</t>
  </si>
  <si>
    <t>Descrizione intervento</t>
  </si>
  <si>
    <t>Data ultimazione lavori prevista</t>
  </si>
  <si>
    <t>Note</t>
  </si>
  <si>
    <t>3) DOCUMENTO PRELIMINARE 
DI PROGETTAZIONE</t>
  </si>
  <si>
    <t>7) ALTRE INFORMAZIONI</t>
  </si>
  <si>
    <t>Finanziamenti da Regione</t>
  </si>
  <si>
    <t>Donazione o lasciti</t>
  </si>
  <si>
    <t>Altre tipologie di finanziamento (specificare nel campo note)</t>
  </si>
  <si>
    <t>Collaudo</t>
  </si>
  <si>
    <t>Fine lavori</t>
  </si>
  <si>
    <t>Inizio lavori</t>
  </si>
  <si>
    <t>Indizione gara d'appalto</t>
  </si>
  <si>
    <t>Approvazione progetto</t>
  </si>
  <si>
    <t>Altre specifiche</t>
  </si>
  <si>
    <t>Costo/mq</t>
  </si>
  <si>
    <t>Mq intervento</t>
  </si>
  <si>
    <t>Studio di fattibilità</t>
  </si>
  <si>
    <t>Obiettivo intervento</t>
  </si>
  <si>
    <t>Presidio/
Struttura</t>
  </si>
  <si>
    <t>Categoria</t>
  </si>
  <si>
    <t>Sede di erogazione</t>
  </si>
  <si>
    <t>Provincia</t>
  </si>
  <si>
    <t>Comune di ubicazione</t>
  </si>
  <si>
    <t>Soggetto proponente</t>
  </si>
  <si>
    <t>Programma di riferimento</t>
  </si>
  <si>
    <t xml:space="preserve">Finanziamenti da Stato </t>
  </si>
  <si>
    <t>Contributi F.S.R. per destinazione ad investimenti</t>
  </si>
  <si>
    <t>Altri contributi per destinazione ad investimenti</t>
  </si>
  <si>
    <t>Contributi c/capitale</t>
  </si>
  <si>
    <t>Contributi c/esercizio</t>
  </si>
  <si>
    <t>4) FONTE DI FINANZIAMENTO</t>
  </si>
  <si>
    <t>Atto di riferimento (DCA, DGR, Delibera aziendale, etc…)</t>
  </si>
  <si>
    <t>5 A) FABBISOGNO FINANZIARIO PER FONTE DI FINANZIAMENTO
(importi in €)</t>
  </si>
  <si>
    <t>5 B) FABBISOGNO FINANZIARIO PER ANNO
(importi in €)</t>
  </si>
  <si>
    <t>6) PROCEDURE E PREVISIONE TERMINI DI ATTUAZIONE
E ATTIVAZIONE 
(indicare gg/mm/aaaa previsti)</t>
  </si>
  <si>
    <r>
      <t xml:space="preserve">Costi di esercizio a conclusione dei lavori </t>
    </r>
    <r>
      <rPr>
        <vertAlign val="superscript"/>
        <sz val="11"/>
        <color theme="1"/>
        <rFont val="Calibri"/>
        <family val="2"/>
        <scheme val="minor"/>
      </rPr>
      <t>4</t>
    </r>
  </si>
  <si>
    <r>
      <t>Costi di gestione a conclusione dei lavori</t>
    </r>
    <r>
      <rPr>
        <sz val="11"/>
        <color theme="1"/>
        <rFont val="Calibri"/>
        <family val="2"/>
        <scheme val="minor"/>
      </rPr>
      <t xml:space="preserve"> </t>
    </r>
    <r>
      <rPr>
        <vertAlign val="superscript"/>
        <sz val="11"/>
        <color theme="1"/>
        <rFont val="Calibri"/>
        <family val="2"/>
        <scheme val="minor"/>
      </rPr>
      <t>3</t>
    </r>
    <r>
      <rPr>
        <sz val="11"/>
        <color theme="1"/>
        <rFont val="Calibri"/>
        <family val="2"/>
        <scheme val="minor"/>
      </rPr>
      <t xml:space="preserve"> </t>
    </r>
  </si>
  <si>
    <r>
      <t xml:space="preserve">Tipologia intervento </t>
    </r>
    <r>
      <rPr>
        <vertAlign val="superscript"/>
        <sz val="11"/>
        <color theme="1"/>
        <rFont val="Calibri"/>
        <family val="2"/>
        <scheme val="minor"/>
      </rPr>
      <t>1</t>
    </r>
  </si>
  <si>
    <r>
      <t xml:space="preserve">Fabbisogno finanziario complessivo 
(importo in €) </t>
    </r>
    <r>
      <rPr>
        <vertAlign val="superscript"/>
        <sz val="11"/>
        <color theme="1"/>
        <rFont val="Calibri"/>
        <family val="2"/>
        <scheme val="minor"/>
      </rPr>
      <t>2</t>
    </r>
  </si>
  <si>
    <t>SCHEMA PIANO DEGLI INVESTIMENTI</t>
  </si>
  <si>
    <t>Asl Roma 5</t>
  </si>
  <si>
    <t>Tivoli</t>
  </si>
  <si>
    <t>Rm</t>
  </si>
  <si>
    <t>Via Parrozzani, 3 Tivoli</t>
  </si>
  <si>
    <t>Colleferro</t>
  </si>
  <si>
    <t>Piazzale Aldo Moro, 1 Colleferro Rm</t>
  </si>
  <si>
    <t>10/11</t>
  </si>
  <si>
    <t>Subiaco</t>
  </si>
  <si>
    <t>Contrada Le Querce snc Subiaco</t>
  </si>
  <si>
    <t>Palestrina</t>
  </si>
  <si>
    <t>Viale Pio XII Palestrina (Rm)</t>
  </si>
  <si>
    <t>2</t>
  </si>
  <si>
    <t>RM</t>
  </si>
  <si>
    <t>TERRITORIO ASL</t>
  </si>
  <si>
    <t>4</t>
  </si>
  <si>
    <t>Via Parrozzani, 3 - 00019 Tivoli (RM)</t>
  </si>
  <si>
    <t>colleferro</t>
  </si>
  <si>
    <t>Piazza Aldo Moro, 11 - 00034 Colleferro (RM)</t>
  </si>
  <si>
    <t>Viale Pio XII, 42 - 00036 Palestrina (RM)</t>
  </si>
  <si>
    <t>Via Porta San Martino, 38 - 00036 Palestrina (RM)
Via Borgo San Martino, 9 - 00039 Zagarolo (RM)</t>
  </si>
  <si>
    <t>Monterotondo</t>
  </si>
  <si>
    <t>Via Roberto Faravelli, 27 - 00015 Monterotondo (RM)</t>
  </si>
  <si>
    <t>Contrada Colle Cisterna - 00028 Subiaco (RM)</t>
  </si>
  <si>
    <t xml:space="preserve">Largo Mazzini, 5 - 00028 subiaco (RM)
Via dei Massimo, 1 - 00023 Arsoli (RM)
Via San Francisco snc - 00035 Olevano Romano (RM)
</t>
  </si>
  <si>
    <t xml:space="preserve">Palombara </t>
  </si>
  <si>
    <t>Piazza Salvo D'acquisto - 00018 Palombara Sabina (RM)</t>
  </si>
  <si>
    <t>Tivoli, Monterotondo, Subiaco, Palestrina, Colleferro</t>
  </si>
  <si>
    <t>2/10/11</t>
  </si>
  <si>
    <t>Colleferro, palestrina, Subiaco, Monterotondo</t>
  </si>
  <si>
    <t>Tutte le Strutture</t>
  </si>
  <si>
    <t>Via degli Esplosivi, 9 - 00034 Colleferro (RM)</t>
  </si>
  <si>
    <t>Zagarolo</t>
  </si>
  <si>
    <t>1</t>
  </si>
  <si>
    <t>Olevano Romano</t>
  </si>
  <si>
    <t>Fabbisogno investimento con fondi propri_pavimentazione ingresso tivoli</t>
  </si>
  <si>
    <t>Ospedale San Giovanni Evangelista Tivoli</t>
  </si>
  <si>
    <t>Riorganizzazione, adeguamento e messa a norma, manutenzione straordinaria ammodernamento tecnologico</t>
  </si>
  <si>
    <t xml:space="preserve">Interventi di manutenzione straordinaria per l'adeguamento e messa anorma edile, impiantistica, acquisizione delle forniture sanitarie necessarie per l'ammodernamento tecnologico e l'implementazione del DEA di Tivoli </t>
  </si>
  <si>
    <t>Ospedale  L. Parodi di Colleferro (Rm)</t>
  </si>
  <si>
    <t>Ammodernamento tecnologico (arredi ed attrezzature sanitarie)</t>
  </si>
  <si>
    <t>Acquisizione di arredi ed attrezzature sanitarie necessarie per l'ammodernamento tecnologico e l'implementazione delle attività dei reparti e dei servizi dell'Ospedale Parodi Delfino di Colleferro (Rm)</t>
  </si>
  <si>
    <t>Ospedale A.Angelucci di Subiaco (Rm)</t>
  </si>
  <si>
    <t>Acquisizione di arredi ed attrezzature sanitarie necessarie per l'ammodernamento tecnologico e l'implementazione delle attività dei reparti e dei servizi dell'OspedaleA.Angelucci di Subiaco (Rm)</t>
  </si>
  <si>
    <t xml:space="preserve">Ospedale Palestrina </t>
  </si>
  <si>
    <t>Manutenzione straordinaria dell'Ospedale Civile Coniugi Bernardini di Plaestrina (Rm)</t>
  </si>
  <si>
    <t xml:space="preserve">Interventi di manutenzione straordinaria per l'adeguamento e messa a norma dei reparti e dei servizi (day surgery, Endoscopia digestiva) dell'Ospedale Civile Coniugi Bernardini di Palestina </t>
  </si>
  <si>
    <t>Nuovo assetto della rete perinatale dell'Ospedale Civile Coniugi Bernardini di Palestrina, dell'Ospedale S.Giovanni Evangelista di Tivoli e dei Consultori Familiari dell'Azienda</t>
  </si>
  <si>
    <t>Interventi di manutenzione straordinaria per l'acquisizione attrezzature sanitarie Ospedale Coniugi Bernardini di Palestrina REPARTO DI PEDIATRIA e OSTETRICIA E GINECOLOGIA</t>
  </si>
  <si>
    <t>Interventi di manutenzione straordinaria per l'adeguamento e messa a norma dei reparti e dei servizi afferenti la rete perinatale (reparti di pediatria, Patologia neonatale, Ostetricia e Ginecologia) e acquisizione attrezzature sanitarie Ospedale Coniugi Bernardini di Palestrina REPARTO DI PATOLOGIA NEONATALE</t>
  </si>
  <si>
    <t>Ospedale Tivoli</t>
  </si>
  <si>
    <t>Interventi di manutenzione straordinaria per l'acquisizione attrezzature sanitarie Ospedale San Giovanni Evangelista di  Tivoli REPARTO DI PEDIATRIA e OSTETRICIA E GINECOLOGIA</t>
  </si>
  <si>
    <t>Distretti territoriali ASL Roma 5-Consultori</t>
  </si>
  <si>
    <t>Interventi di manutenzione straordinaria per l'acquisizione attrezzature sanitarie consultori ASL Roma 5</t>
  </si>
  <si>
    <t>Ospedale di Tivoli, Ospedale di Subiaco</t>
  </si>
  <si>
    <t>Adeguamento e messa a norma antincendio dei Presidi Aziendali di Proprietà</t>
  </si>
  <si>
    <t>Interventi di manutenzione straordinaria per l'adeguamento e messa a norma antincendio dei Presidi di Proprietà della ASL Roma 5</t>
  </si>
  <si>
    <t>Ospedale Parodi Delfino Colleferro (Rm)</t>
  </si>
  <si>
    <t xml:space="preserve"> manutenzione straordinaria di opere edili ed impianti, finalizzati al mantenimento dei livelli di efficienza ed efficacia nell’erogazione delle prestazioni sanitarie - Pronto Soccrso di Colleferro</t>
  </si>
  <si>
    <t>Manutenzione straordinaria pronto soccorso Stabilimento Ospedaliero Colleferro</t>
  </si>
  <si>
    <t>Adeguamento Antincendio</t>
  </si>
  <si>
    <t>Completamento impianto rilevazione fumi dell’Ospedale “S. Giovanni Evangelista” di Tivoli della ASL ROMA 5 ex ROMA G per un importo di €236.250,00</t>
  </si>
  <si>
    <t>Completamento impianto rilevazione fumi dell’Ospedale di Subiaco della ASL ROMA 5 ex ROMA G per un importo di €147.619,06</t>
  </si>
  <si>
    <t>Opere interne REMS definitiva</t>
  </si>
  <si>
    <t xml:space="preserve">Completamente REMS opere interne </t>
  </si>
  <si>
    <t>compartimentazione antincendio</t>
  </si>
  <si>
    <t>Compartimentazione Antincendio - Installazione Porte EI</t>
  </si>
  <si>
    <t>Ristrutturazione Laboratorio Chemioterapici</t>
  </si>
  <si>
    <t xml:space="preserve">Lavori di ristrutturazione del Laboratorio Chemioterapici </t>
  </si>
  <si>
    <t>Ristrutturazione Reparto di oculistica</t>
  </si>
  <si>
    <t>Lavori di ristrutturazione del reparto di oculistica</t>
  </si>
  <si>
    <t>Adeguamento locali per installazione Risonanza Magnetica</t>
  </si>
  <si>
    <t>Lavori di adeguamento locali per installazione risonanza magnetica</t>
  </si>
  <si>
    <t>Ristrutturazione ed adeguamento sismico</t>
  </si>
  <si>
    <t>Lavori di manutenzione straordinaria impiantistici ed opere strutturali interne ed esterne</t>
  </si>
  <si>
    <t>Strutture della ASL Roma 5</t>
  </si>
  <si>
    <t>Acquisizione di arredi ed attrezzature sanitarie necessarie per l'ammodernamento tecnologico e l'implementazione delle attività degli Ospedali e distretti della ASL Roma 5</t>
  </si>
  <si>
    <t>riqualificazione e manutenzione Apparecchiature Elettromedicali</t>
  </si>
  <si>
    <t>Lavori di manutenzione straordinaria sugli impianti gestiti dalla Multiservizio</t>
  </si>
  <si>
    <t>riqualificazione impiantistica</t>
  </si>
  <si>
    <t>riqualificazione edile</t>
  </si>
  <si>
    <t xml:space="preserve">Potenziamento delle reti dell'offerta ospedaliera </t>
  </si>
  <si>
    <t>Acquisizione di 2 TC 
ed 1 RMN 1,5T e esecuzione lavori in adempimento normativa antincendio</t>
  </si>
  <si>
    <t>Piano triennale dei Fabbisogni 2019-2020-2021</t>
  </si>
  <si>
    <t>Adeguamento normativa antincendio</t>
  </si>
  <si>
    <t>Ospedale di Monterotondo</t>
  </si>
  <si>
    <t>Ospedale di Subiaco</t>
  </si>
  <si>
    <t>Ospedale di Subiaco e distretti</t>
  </si>
  <si>
    <t>Casa della Salute Palombara Sabina</t>
  </si>
  <si>
    <t xml:space="preserve">Ammodernamento tecnologico e ristrutturazione </t>
  </si>
  <si>
    <t>Tutti i Presidi ospedalieri</t>
  </si>
  <si>
    <t>Ammodernamento Tecnologico</t>
  </si>
  <si>
    <t>Lavori di ristrutturazione/Adeguamento</t>
  </si>
  <si>
    <t>Casa della Salute Zagarolo</t>
  </si>
  <si>
    <t>Costruzione</t>
  </si>
  <si>
    <t>Distretto Sanitario di olevano Romano</t>
  </si>
  <si>
    <t xml:space="preserve">PAVIMENTAZIONE INGRESSO P.O. TIVOLI  </t>
  </si>
  <si>
    <t>SOLO ARREDI ED ATTREZZATURE</t>
  </si>
  <si>
    <t>Delibera aziendale 1051 del 29/12/2016</t>
  </si>
  <si>
    <t>-</t>
  </si>
  <si>
    <t>si</t>
  </si>
  <si>
    <t>DGR 861 SCHEDA 37</t>
  </si>
  <si>
    <t xml:space="preserve">DGR 861 SCHEDA 38 </t>
  </si>
  <si>
    <t>DGR 861 SCHEDA 39</t>
  </si>
  <si>
    <t>DGR 861 SCHEDA 40</t>
  </si>
  <si>
    <t>DGR 861 SCHEDA 41</t>
  </si>
  <si>
    <t>DGR 344</t>
  </si>
  <si>
    <t>DGR 180</t>
  </si>
  <si>
    <t>DGR 404</t>
  </si>
  <si>
    <t>DGR 669</t>
  </si>
  <si>
    <t>Intramoenia</t>
  </si>
  <si>
    <t>DGR 499</t>
  </si>
  <si>
    <t>DGR 473</t>
  </si>
  <si>
    <t>DGR 695</t>
  </si>
  <si>
    <t>DGR 345</t>
  </si>
  <si>
    <t>DCA 64-DCA 469 - DCA 80/2020</t>
  </si>
  <si>
    <t>FABBISOGNO TRIENNALE 2019-2020-2021</t>
  </si>
  <si>
    <t>NA: visto l'importo è necessaria solo la presentazione dello studio di fattibilità. La progettualità può subire modifiche legate alle attività derivate dal COVID</t>
  </si>
  <si>
    <t>da verificare</t>
  </si>
  <si>
    <t>Delibera Aziendale n. 1031 del 20,08,2021 e n. 704 del 23,04,2021</t>
  </si>
  <si>
    <t>Spesa Corrente</t>
  </si>
  <si>
    <t>Delibera n. 1935 del 24,11,2021</t>
  </si>
  <si>
    <t>da valutare con nuova gara</t>
  </si>
  <si>
    <t>Delibera n. 479 del 18,03,2021</t>
  </si>
  <si>
    <t>Fase Programmatoria</t>
  </si>
  <si>
    <t>Ospedale S. Giovanni Evangelista</t>
  </si>
  <si>
    <t>Ocpedale Civile Coniugi Bernardini</t>
  </si>
  <si>
    <t>Ospedale Coniugi Bernardini</t>
  </si>
  <si>
    <t>ristrutturazione</t>
  </si>
  <si>
    <t>Realizzazione n. 4 Posti Letto TI</t>
  </si>
  <si>
    <t>Realizzazione n. 10 Posti Letto TSI</t>
  </si>
  <si>
    <t>Realizzazione n. 2 Posti Letto TSI</t>
  </si>
  <si>
    <t xml:space="preserve">Computata solo quotaparte lavori risultante e oggetto di prossima rimoduluzione. L'importo complessivo derivato dalla somma del singolo intervento qui indicato ed inerente la medesima progettualità potrà essere rimodulato in un unico intervento sempre attinente alle aree di TI, SI e PS/DEA </t>
  </si>
  <si>
    <t>Ospedale SS Gonfalone</t>
  </si>
  <si>
    <t>Ospedale A. Angelucci</t>
  </si>
  <si>
    <t>Ospedale L. Parodi Delfino</t>
  </si>
  <si>
    <t>MONTEROTONDO</t>
  </si>
  <si>
    <t>SUBIACO</t>
  </si>
  <si>
    <t>Adeguamento delle aree dedicate al percorso del pazinte sospetto Covid</t>
  </si>
  <si>
    <t>DGR 671/2020</t>
  </si>
  <si>
    <t xml:space="preserve">L'importo complessivo derivato dalla somma del singolo intervento qui indicato ed inerente la medesima progettualità sarà rimodulato in un unico intervento sempre attinente alle aree di TI, SI e PS/DEA </t>
  </si>
  <si>
    <t>Artena</t>
  </si>
  <si>
    <t>Carpineto</t>
  </si>
  <si>
    <t>Gorga</t>
  </si>
  <si>
    <t>Valmontone</t>
  </si>
  <si>
    <t>Guidonia Montecelio</t>
  </si>
  <si>
    <t>Palombara Sabina</t>
  </si>
  <si>
    <t>Fonte Nuova</t>
  </si>
  <si>
    <t>Cave</t>
  </si>
  <si>
    <t>San Cesareo</t>
  </si>
  <si>
    <t>San Vito Romano</t>
  </si>
  <si>
    <t>Arsoli</t>
  </si>
  <si>
    <t>Bellegra</t>
  </si>
  <si>
    <t>Castel Madama</t>
  </si>
  <si>
    <t>Ciciliano</t>
  </si>
  <si>
    <t>Vicovaro</t>
  </si>
  <si>
    <t>Genazzano</t>
  </si>
  <si>
    <t>Palazzo Bonvecchi</t>
  </si>
  <si>
    <t>Poliambulatorio Specialistico -    -Via Valle dell'Oste - Artena</t>
  </si>
  <si>
    <t>Edificio Comunale di Carpineto -   Via Giacomo Matteotti 1</t>
  </si>
  <si>
    <t>Palazzetto Comunale -    - Via degli esplosivi - Colleferro</t>
  </si>
  <si>
    <t>Edificio Comunale di Gorga  -   Via Filippo Turati</t>
  </si>
  <si>
    <t>CUP -    - Via Porta napoletana 8 - Valmontone</t>
  </si>
  <si>
    <t xml:space="preserve">Edificio Comunale - Località Colle Rosa - Guidonia - </t>
  </si>
  <si>
    <t>Casa della Salute di Palombara Sabina -   Via Esebio Possenti 10</t>
  </si>
  <si>
    <t>Consultorio Familiare - Via 4 Novembre 4 - Fonte Nuova</t>
  </si>
  <si>
    <t>Edificio Cotral - Via Bruno Buozzi - Monterotondo</t>
  </si>
  <si>
    <t>Consultorio Familiare - Via Morino 33 - Cave</t>
  </si>
  <si>
    <t>Palazzo Bonvecchi - Via San Biagio 19, 20, 21</t>
  </si>
  <si>
    <t>Presidio Distrettuale Periferico - Via Giulio Giordani 3 - San Cesareo</t>
  </si>
  <si>
    <t>Struttura San Vito Romano  - Via santa Maria De Mattias 12</t>
  </si>
  <si>
    <t>Poliambulatorio - Via Borgo San Martino 3 - Zagarolo</t>
  </si>
  <si>
    <t>Poliambulatorio Guardia Medica - Via dei Massimo 1 - Arsoli</t>
  </si>
  <si>
    <t>Struttura Comunale -  Viale Ungheria - Bellegra</t>
  </si>
  <si>
    <t>Distretto Sanitario- Viale della Repubblica 24 - Subiaco</t>
  </si>
  <si>
    <t>Consultorio Familiare - Via Pio La Torre - Castel Madama</t>
  </si>
  <si>
    <t>Scuola in disuso - Viale Santa Liberata - Ciciliano</t>
  </si>
  <si>
    <t>Distretto Sanitario di Tivoli -   Piazza Massimo</t>
  </si>
  <si>
    <t>Struttura Comunale -   - Olevano Romano</t>
  </si>
  <si>
    <t>Nuova Edificazione -   - Vicovaro</t>
  </si>
  <si>
    <t>CUP</t>
  </si>
  <si>
    <t>Edificio Comunale</t>
  </si>
  <si>
    <t>Edificio Cotral</t>
  </si>
  <si>
    <t>Struttura Comunale</t>
  </si>
  <si>
    <t>OdC Vicovaro</t>
  </si>
  <si>
    <t>Palazzetto Comunale</t>
  </si>
  <si>
    <t xml:space="preserve">Edificio Comunale </t>
  </si>
  <si>
    <t xml:space="preserve">Casa della Salute di Palombara Sabina </t>
  </si>
  <si>
    <t xml:space="preserve">Distretto Sanitario </t>
  </si>
  <si>
    <t>Distretto Sanitario di Tivoli</t>
  </si>
  <si>
    <t>nuova edificazione</t>
  </si>
  <si>
    <t>Realizzazione CDC</t>
  </si>
  <si>
    <t>Realizzazione ODC</t>
  </si>
  <si>
    <t>Realizzazione COT</t>
  </si>
  <si>
    <t xml:space="preserve">PNRR - Attesa Deliberazione Regionale e firma Accordo di programma </t>
  </si>
  <si>
    <t>PNRR</t>
  </si>
  <si>
    <t>Ospedale Leopoldo Parodi Delfino</t>
  </si>
  <si>
    <t>Ospedale Civile Coniugi Bernardini</t>
  </si>
  <si>
    <t>Adeguamento Sismico</t>
  </si>
  <si>
    <t>manutenzione straordinaria D.Lgs. 81/08</t>
  </si>
  <si>
    <t>Delibera Aziendale 2038 del 15,12,2021</t>
  </si>
  <si>
    <t>Gestione dell'Inventario del Patrimonio CESPITI Aziendale</t>
  </si>
  <si>
    <t>Gestione, Manutenzione e Distribuzione Gas Medicali</t>
  </si>
  <si>
    <t>Responsabile Antincendio</t>
  </si>
  <si>
    <t xml:space="preserve">Gestione Antincendio </t>
  </si>
  <si>
    <t xml:space="preserve">Gestione Antincendio - Attesa Aggiudicazione Gara Regionale </t>
  </si>
  <si>
    <t>Fabbisogno Annuo 200.000 euro</t>
  </si>
  <si>
    <t>Fabbisogno Annuo  85.000 euro</t>
  </si>
  <si>
    <t>Fabbisogno Annuo  1.200.000 euro - Attesa Aggiudicazione Gara Regionale. Proroga Ponte con GSA</t>
  </si>
  <si>
    <t>Fabbisogno Annuo 800.000 euro</t>
  </si>
  <si>
    <t>Edificio Comunale - Via Amendola</t>
  </si>
  <si>
    <t>Interconnessione</t>
  </si>
  <si>
    <t>Device per Interconnessione</t>
  </si>
  <si>
    <t>PO MONTERONTONDO</t>
  </si>
  <si>
    <t>PO TIVOLI</t>
  </si>
  <si>
    <t>PALOMBARA SABINA</t>
  </si>
  <si>
    <t>PALESTRINA</t>
  </si>
  <si>
    <t>CDS PALOMBARA SABINA</t>
  </si>
  <si>
    <t>PO PALESTRINA</t>
  </si>
  <si>
    <t>PO MONTEROTONDO</t>
  </si>
  <si>
    <t>PO SUBIACO</t>
  </si>
  <si>
    <t>MONTERONTONDO</t>
  </si>
  <si>
    <t>TIVOLI</t>
  </si>
  <si>
    <t>Tomografi Computerizzati (CT Scans) - 128 strati</t>
  </si>
  <si>
    <t>Angiografi Cardiologici</t>
  </si>
  <si>
    <t>Ecotomografi Multidisciplinari/Internistici</t>
  </si>
  <si>
    <t>Ecotomografi Cardiologici 3D</t>
  </si>
  <si>
    <t>Ecotomografi Ginecologici 3D</t>
  </si>
  <si>
    <t>Telecomandati digitali per esami di reparto</t>
  </si>
  <si>
    <t xml:space="preserve">no - attesa della firma dell'Accordo di programma </t>
  </si>
  <si>
    <t>SAN GIOVANNI EVANGELISTA</t>
  </si>
  <si>
    <t>Ammodernamento tecnologico (arredi ed attrezzature sanitarie) - ICT</t>
  </si>
  <si>
    <t>Consip - AQ PC Desktop e Workstation / AQ Centrale Acquisto Regionale</t>
  </si>
  <si>
    <t>AQ Centrale Acquisto Regionale</t>
  </si>
  <si>
    <t>Consip - Convenzione Reti Locali 7</t>
  </si>
  <si>
    <t>AQ Microsoft Enterprise Agreement</t>
  </si>
  <si>
    <t>Consip - Sanità Digitale 1</t>
  </si>
  <si>
    <t xml:space="preserve">•	Accordo Quadro CONSIP per Servizi Cloud Computing, di Sicurezza, di realizzazione di Portali e Servizi online e di Cooperazione applicativa per le Pubbliche Amministrazioni ID SIGEF 1403. Convenzione attiva  – Lotto 1: Servizi di Cloud Computing e Lotto 2: Servizi di gestione delle identità digitali e sicurezza applicativa 
•	Accordo Quadro CONSIP per Servizi di Digital Transformation per le PA - ID Sigef 2069, Lotti da 1 a 9 gara aggiudicata 
•	Accordo Quadro CONSIP per la fornitura di servizi cloud IaaS e PaaS  - ID 2213 Lotti da 1 a 6 gara aggiudicata 
•	Accordo Quadro CONSIP per servizi applicativi di data management e servizi di PMO per le PA –ID 2102, Lotti da 1 a 6 In fase di aggiudicazione ù
</t>
  </si>
  <si>
    <t>PNRR - eventuale copertura con fondi regionali - predisposizione studio di fattibilità poiché inserita nel Piano Sanitario</t>
  </si>
  <si>
    <t>Acquisisizone TC Subiaco per Liste d'attesa</t>
  </si>
  <si>
    <t>DGR 911/2020</t>
  </si>
  <si>
    <t>DGR 1005/2021 - DGR 332/2022</t>
  </si>
  <si>
    <t>DGR 1006/2021 - DGR 332/2022</t>
  </si>
  <si>
    <t>DGR 1007/2021 - DGR 332/2022</t>
  </si>
  <si>
    <t>DGR 75/2022 - DGR 332/2022</t>
  </si>
  <si>
    <t>Lavori di manutenzione straordinaria edile sugli edifici</t>
  </si>
  <si>
    <t>NUOVA EDIFICAZIONE - NUOVO OSPEDALE TIBURTINO</t>
  </si>
  <si>
    <t>Nuova Edificazione</t>
  </si>
  <si>
    <t>Progettazione Preliminare, Progettazione Definitiva e Progettazione Esecutiva Nuovo Ospedale della Tiburtina</t>
  </si>
  <si>
    <t>Affidamento per la Progettazione del Nuovo Ospedale Tiburtino</t>
  </si>
  <si>
    <t>DGR 476/2021</t>
  </si>
  <si>
    <t>Realizzazione Nuovo Pronto Soccorso</t>
  </si>
  <si>
    <t>Progetto Esecutivo Inviato al NVR</t>
  </si>
  <si>
    <t>Intervento inserito nell'ambito dei residui del DL 34/DGR 671/2020. Progetto Esecutivo inviato al Nucleo di Valutazione Regionale</t>
  </si>
  <si>
    <t>DGR 389/2022 - G10491 del 04,08,2022</t>
  </si>
  <si>
    <t>DGR 671/2020 -DGR 389/2022 - G10491/2022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</si>
</sst>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 _€"/>
    <numFmt numFmtId="166" formatCode="#,##0.00\ &quot;€&quot;"/>
  </numFmts>
  <fonts count="16" x14ac:knownFonts="1">
    <font>
      <sz val="11"/>
      <color theme="1"/>
      <name val="Calibri"/>
      <family val="2"/>
      <scheme val="minor"/>
    </font>
    <font>
      <sz val="11"/>
      <color theme="1"/>
      <name val="Calibri"/>
      <family val="2"/>
      <scheme val="minor"/>
    </font>
    <font>
      <sz val="9"/>
      <color theme="1"/>
      <name val="Calibri"/>
      <family val="2"/>
      <scheme val="minor"/>
    </font>
    <font>
      <sz val="16"/>
      <color theme="1"/>
      <name val="Calibri"/>
      <family val="2"/>
      <scheme val="minor"/>
    </font>
    <font>
      <b/>
      <sz val="16"/>
      <color theme="1"/>
      <name val="Calibri"/>
      <family val="2"/>
      <scheme val="minor"/>
    </font>
    <font>
      <sz val="10"/>
      <color theme="1"/>
      <name val="Calibri"/>
      <family val="2"/>
      <scheme val="minor"/>
    </font>
    <font>
      <vertAlign val="superscript"/>
      <sz val="11"/>
      <color theme="1"/>
      <name val="Calibri"/>
      <family val="2"/>
      <scheme val="minor"/>
    </font>
    <font>
      <sz val="10"/>
      <color theme="1"/>
      <name val="Calibri (Corpo)"/>
    </font>
    <font>
      <sz val="10"/>
      <name val="Calibri (Corpo)"/>
    </font>
    <font>
      <sz val="8"/>
      <color theme="1"/>
      <name val="Calibri"/>
      <family val="2"/>
      <scheme val="minor"/>
    </font>
    <font>
      <sz val="8"/>
      <name val="Calibri"/>
      <family val="2"/>
      <scheme val="minor"/>
    </font>
    <font>
      <sz val="9"/>
      <color indexed="81"/>
      <name val="Tahoma"/>
      <family val="2"/>
    </font>
    <font>
      <b/>
      <sz val="9"/>
      <color indexed="81"/>
      <name val="Tahoma"/>
      <family val="2"/>
    </font>
    <font>
      <sz val="10"/>
      <name val="Calibri"/>
      <family val="2"/>
      <scheme val="minor"/>
    </font>
    <font>
      <sz val="11"/>
      <name val="Calibri"/>
      <family val="2"/>
      <scheme val="minor"/>
    </font>
    <font>
      <sz val="11"/>
      <color rgb="FF000000"/>
      <name val="Calibri"/>
      <family val="2"/>
      <charset val="1"/>
    </font>
  </fonts>
  <fills count="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indexed="64"/>
      </patternFill>
    </fill>
  </fills>
  <borders count="2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5" fillId="0" borderId="0"/>
  </cellStyleXfs>
  <cellXfs count="183">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wrapText="1"/>
    </xf>
    <xf numFmtId="0" fontId="3" fillId="0" borderId="0" xfId="0" applyFont="1"/>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xf numFmtId="0" fontId="5" fillId="0" borderId="5" xfId="0" applyFont="1" applyBorder="1"/>
    <xf numFmtId="0" fontId="5" fillId="0" borderId="6" xfId="0" applyFont="1" applyBorder="1"/>
    <xf numFmtId="164" fontId="5" fillId="0" borderId="5" xfId="1" applyNumberFormat="1" applyFont="1" applyBorder="1"/>
    <xf numFmtId="0" fontId="5" fillId="0" borderId="22" xfId="0" applyFont="1" applyBorder="1"/>
    <xf numFmtId="0" fontId="5" fillId="0" borderId="17" xfId="0" applyFont="1" applyBorder="1"/>
    <xf numFmtId="0" fontId="5" fillId="0" borderId="18" xfId="0" applyFont="1" applyBorder="1"/>
    <xf numFmtId="0" fontId="5" fillId="0" borderId="19" xfId="0" applyFont="1" applyBorder="1"/>
    <xf numFmtId="164" fontId="5" fillId="0" borderId="18" xfId="1" applyNumberFormat="1" applyFont="1" applyBorder="1"/>
    <xf numFmtId="0" fontId="5" fillId="0" borderId="20" xfId="0" applyFont="1" applyBorder="1"/>
    <xf numFmtId="0" fontId="7" fillId="0" borderId="4" xfId="0" applyFont="1" applyBorder="1" applyAlignment="1">
      <alignment vertical="center" wrapText="1"/>
    </xf>
    <xf numFmtId="0" fontId="7" fillId="0" borderId="5" xfId="0" applyFont="1" applyBorder="1" applyAlignment="1">
      <alignment vertical="center"/>
    </xf>
    <xf numFmtId="49" fontId="7" fillId="0" borderId="5" xfId="0" applyNumberFormat="1" applyFont="1" applyBorder="1" applyAlignment="1">
      <alignment vertical="center"/>
    </xf>
    <xf numFmtId="0" fontId="7" fillId="0" borderId="6" xfId="0" applyFont="1" applyBorder="1" applyAlignment="1">
      <alignment vertical="center"/>
    </xf>
    <xf numFmtId="0" fontId="5" fillId="0" borderId="0" xfId="0" applyFont="1"/>
    <xf numFmtId="0" fontId="8" fillId="0" borderId="4" xfId="0" applyFont="1" applyBorder="1" applyAlignment="1">
      <alignment vertical="center" wrapText="1"/>
    </xf>
    <xf numFmtId="0" fontId="8" fillId="0" borderId="5" xfId="0" applyFont="1" applyBorder="1" applyAlignment="1">
      <alignment vertical="center"/>
    </xf>
    <xf numFmtId="49" fontId="8" fillId="0" borderId="5" xfId="0" applyNumberFormat="1" applyFont="1" applyBorder="1" applyAlignment="1">
      <alignment vertical="center"/>
    </xf>
    <xf numFmtId="0" fontId="8" fillId="0" borderId="6" xfId="0" applyFont="1" applyBorder="1" applyAlignment="1">
      <alignment vertical="center"/>
    </xf>
    <xf numFmtId="0" fontId="8" fillId="0" borderId="18" xfId="0" applyFont="1" applyBorder="1" applyAlignment="1">
      <alignment vertical="center"/>
    </xf>
    <xf numFmtId="49" fontId="8" fillId="0" borderId="18" xfId="0" applyNumberFormat="1" applyFont="1" applyBorder="1" applyAlignment="1">
      <alignment vertical="center"/>
    </xf>
    <xf numFmtId="0" fontId="8" fillId="0" borderId="19" xfId="0" applyFont="1" applyBorder="1" applyAlignment="1">
      <alignment vertical="center"/>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23" xfId="0" applyFont="1" applyBorder="1" applyAlignment="1">
      <alignment vertical="center" wrapText="1"/>
    </xf>
    <xf numFmtId="0" fontId="9" fillId="0" borderId="18" xfId="0" applyFont="1" applyBorder="1" applyAlignment="1">
      <alignment vertical="center" wrapText="1"/>
    </xf>
    <xf numFmtId="4" fontId="9" fillId="0" borderId="5" xfId="0" applyNumberFormat="1" applyFont="1" applyBorder="1" applyAlignment="1">
      <alignment vertical="center" wrapText="1"/>
    </xf>
    <xf numFmtId="4" fontId="10" fillId="0" borderId="5" xfId="0" applyNumberFormat="1" applyFont="1" applyBorder="1" applyAlignment="1">
      <alignment vertical="center" wrapText="1"/>
    </xf>
    <xf numFmtId="0" fontId="8" fillId="0" borderId="4" xfId="0" applyFont="1" applyBorder="1" applyAlignment="1">
      <alignment horizontal="left" vertical="center" wrapText="1"/>
    </xf>
    <xf numFmtId="0" fontId="5" fillId="0" borderId="6" xfId="0" applyFont="1" applyBorder="1" applyAlignment="1">
      <alignment vertical="center"/>
    </xf>
    <xf numFmtId="0" fontId="5" fillId="0" borderId="6" xfId="0" applyFont="1" applyBorder="1" applyAlignment="1">
      <alignment vertical="center" wrapText="1"/>
    </xf>
    <xf numFmtId="0" fontId="9" fillId="0" borderId="23" xfId="0" applyFont="1" applyBorder="1" applyAlignment="1">
      <alignment vertical="center" wrapText="1"/>
    </xf>
    <xf numFmtId="0" fontId="5" fillId="0" borderId="24" xfId="0" applyFont="1" applyBorder="1"/>
    <xf numFmtId="165" fontId="5" fillId="0" borderId="4" xfId="0" applyNumberFormat="1" applyFont="1" applyBorder="1" applyAlignment="1">
      <alignment vertical="center"/>
    </xf>
    <xf numFmtId="165" fontId="5" fillId="0" borderId="5" xfId="0" applyNumberFormat="1" applyFont="1" applyBorder="1" applyAlignment="1">
      <alignment vertical="center"/>
    </xf>
    <xf numFmtId="165" fontId="5" fillId="0" borderId="5" xfId="1" applyNumberFormat="1" applyFont="1" applyBorder="1" applyAlignment="1">
      <alignment vertical="center"/>
    </xf>
    <xf numFmtId="17" fontId="5" fillId="0" borderId="4" xfId="0" applyNumberFormat="1" applyFont="1" applyBorder="1" applyAlignment="1">
      <alignment vertical="center"/>
    </xf>
    <xf numFmtId="17" fontId="5" fillId="0" borderId="5" xfId="0" applyNumberFormat="1" applyFont="1" applyBorder="1" applyAlignment="1">
      <alignment vertical="center"/>
    </xf>
    <xf numFmtId="0" fontId="5" fillId="0" borderId="5" xfId="0" applyFont="1" applyBorder="1" applyAlignment="1">
      <alignment vertical="center"/>
    </xf>
    <xf numFmtId="17" fontId="5" fillId="0" borderId="6" xfId="0" applyNumberFormat="1" applyFont="1" applyBorder="1" applyAlignment="1">
      <alignment vertical="center"/>
    </xf>
    <xf numFmtId="4" fontId="5" fillId="0" borderId="4" xfId="0" applyNumberFormat="1" applyFont="1" applyBorder="1" applyAlignment="1">
      <alignment vertical="center" wrapText="1"/>
    </xf>
    <xf numFmtId="4" fontId="5" fillId="0" borderId="5" xfId="0" applyNumberFormat="1" applyFont="1" applyBorder="1" applyAlignment="1">
      <alignment vertical="center" wrapText="1"/>
    </xf>
    <xf numFmtId="0" fontId="7" fillId="0" borderId="5" xfId="0" applyFont="1" applyBorder="1" applyAlignment="1">
      <alignment vertical="center" wrapText="1"/>
    </xf>
    <xf numFmtId="0" fontId="8" fillId="0" borderId="5" xfId="0" applyFont="1" applyBorder="1" applyAlignment="1">
      <alignment vertical="center" wrapText="1"/>
    </xf>
    <xf numFmtId="4" fontId="5" fillId="0" borderId="4" xfId="0" applyNumberFormat="1" applyFont="1" applyBorder="1" applyAlignment="1">
      <alignment vertical="center"/>
    </xf>
    <xf numFmtId="4" fontId="5" fillId="0" borderId="5" xfId="0" applyNumberFormat="1" applyFont="1" applyBorder="1" applyAlignment="1">
      <alignment vertical="center"/>
    </xf>
    <xf numFmtId="4" fontId="5" fillId="0" borderId="5" xfId="0" applyNumberFormat="1" applyFont="1" applyBorder="1"/>
    <xf numFmtId="4" fontId="5" fillId="0" borderId="17" xfId="0" applyNumberFormat="1" applyFont="1" applyBorder="1" applyAlignment="1">
      <alignment vertical="center"/>
    </xf>
    <xf numFmtId="17" fontId="5" fillId="0" borderId="17" xfId="0" applyNumberFormat="1" applyFont="1" applyBorder="1" applyAlignment="1">
      <alignment vertical="center"/>
    </xf>
    <xf numFmtId="17" fontId="5" fillId="0" borderId="18" xfId="0" applyNumberFormat="1" applyFont="1" applyBorder="1" applyAlignment="1">
      <alignment vertical="center"/>
    </xf>
    <xf numFmtId="17" fontId="5" fillId="0" borderId="19" xfId="0" applyNumberFormat="1"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9" fillId="0" borderId="17" xfId="0" applyFont="1" applyBorder="1" applyAlignment="1">
      <alignment wrapText="1"/>
    </xf>
    <xf numFmtId="0" fontId="5" fillId="0" borderId="18" xfId="0" applyFont="1" applyBorder="1" applyAlignment="1">
      <alignment vertical="center" wrapText="1"/>
    </xf>
    <xf numFmtId="0" fontId="5" fillId="0" borderId="19" xfId="0" applyFont="1" applyBorder="1" applyAlignment="1">
      <alignment vertical="center" wrapText="1"/>
    </xf>
    <xf numFmtId="166" fontId="5" fillId="0" borderId="17" xfId="0" applyNumberFormat="1" applyFont="1" applyBorder="1" applyAlignment="1">
      <alignment vertical="center"/>
    </xf>
    <xf numFmtId="166" fontId="5" fillId="0" borderId="18" xfId="0" applyNumberFormat="1" applyFont="1" applyBorder="1" applyAlignment="1">
      <alignment vertical="center"/>
    </xf>
    <xf numFmtId="0" fontId="5" fillId="0" borderId="19" xfId="0" applyFont="1" applyBorder="1" applyAlignment="1">
      <alignment vertical="center"/>
    </xf>
    <xf numFmtId="4" fontId="9" fillId="0" borderId="24" xfId="0" applyNumberFormat="1" applyFont="1" applyBorder="1" applyAlignment="1">
      <alignment vertical="center" wrapText="1"/>
    </xf>
    <xf numFmtId="166" fontId="5" fillId="0" borderId="19" xfId="0" applyNumberFormat="1" applyFont="1" applyBorder="1" applyAlignment="1">
      <alignment vertical="center"/>
    </xf>
    <xf numFmtId="0" fontId="0" fillId="0" borderId="5" xfId="0" applyBorder="1" applyAlignment="1" applyProtection="1">
      <alignment vertical="center" wrapText="1"/>
      <protection locked="0"/>
    </xf>
    <xf numFmtId="0" fontId="10" fillId="0" borderId="17" xfId="0" applyFont="1" applyBorder="1" applyAlignment="1">
      <alignment vertical="center" wrapText="1"/>
    </xf>
    <xf numFmtId="0" fontId="13" fillId="0" borderId="5"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4" fillId="0" borderId="5" xfId="0" applyFont="1" applyBorder="1" applyAlignment="1">
      <alignment horizontal="left" vertical="center"/>
    </xf>
    <xf numFmtId="49" fontId="10" fillId="0" borderId="5" xfId="0" applyNumberFormat="1" applyFont="1" applyBorder="1" applyAlignment="1">
      <alignment horizontal="left" vertical="center" wrapText="1"/>
    </xf>
    <xf numFmtId="0" fontId="9" fillId="3" borderId="18" xfId="0" applyFont="1" applyFill="1" applyBorder="1" applyAlignment="1">
      <alignment vertical="center" wrapText="1"/>
    </xf>
    <xf numFmtId="4" fontId="5" fillId="0" borderId="15" xfId="0" applyNumberFormat="1" applyFont="1" applyBorder="1" applyAlignment="1">
      <alignment vertical="center"/>
    </xf>
    <xf numFmtId="4" fontId="9" fillId="3" borderId="5" xfId="0" applyNumberFormat="1" applyFont="1" applyFill="1" applyBorder="1" applyAlignment="1">
      <alignment vertical="center" wrapText="1"/>
    </xf>
    <xf numFmtId="0" fontId="9" fillId="3" borderId="6" xfId="0" applyFont="1" applyFill="1" applyBorder="1" applyAlignment="1">
      <alignment vertical="center" wrapText="1"/>
    </xf>
    <xf numFmtId="4" fontId="5" fillId="4" borderId="17" xfId="0" applyNumberFormat="1" applyFont="1" applyFill="1" applyBorder="1" applyAlignment="1">
      <alignment vertical="center"/>
    </xf>
    <xf numFmtId="166" fontId="5" fillId="4" borderId="18" xfId="0" applyNumberFormat="1" applyFont="1" applyFill="1" applyBorder="1" applyAlignment="1">
      <alignment vertical="center"/>
    </xf>
    <xf numFmtId="0" fontId="7" fillId="4" borderId="5" xfId="0" applyFont="1" applyFill="1" applyBorder="1" applyAlignment="1">
      <alignment vertical="center"/>
    </xf>
    <xf numFmtId="0" fontId="13" fillId="4" borderId="18" xfId="0" applyFont="1" applyFill="1" applyBorder="1" applyAlignment="1" applyProtection="1">
      <alignment horizontal="left" vertical="center" wrapText="1"/>
      <protection locked="0"/>
    </xf>
    <xf numFmtId="0" fontId="8" fillId="4" borderId="5" xfId="0" applyFont="1" applyFill="1" applyBorder="1" applyAlignment="1">
      <alignment vertical="center"/>
    </xf>
    <xf numFmtId="0" fontId="0" fillId="4" borderId="5" xfId="0" applyFill="1" applyBorder="1" applyAlignment="1" applyProtection="1">
      <alignment vertical="center" wrapText="1"/>
      <protection locked="0"/>
    </xf>
    <xf numFmtId="49" fontId="7" fillId="4" borderId="5" xfId="0" applyNumberFormat="1" applyFont="1" applyFill="1" applyBorder="1" applyAlignment="1">
      <alignment vertical="center"/>
    </xf>
    <xf numFmtId="0" fontId="5" fillId="4" borderId="6" xfId="0" applyFont="1" applyFill="1" applyBorder="1"/>
    <xf numFmtId="0" fontId="9" fillId="4" borderId="5" xfId="0" applyFont="1" applyFill="1" applyBorder="1" applyAlignment="1">
      <alignment vertical="center" wrapText="1"/>
    </xf>
    <xf numFmtId="0" fontId="9" fillId="4" borderId="6" xfId="0" applyFont="1" applyFill="1" applyBorder="1" applyAlignment="1">
      <alignment vertical="center" wrapText="1"/>
    </xf>
    <xf numFmtId="0" fontId="9" fillId="4" borderId="4" xfId="0" applyFont="1" applyFill="1" applyBorder="1" applyAlignment="1">
      <alignment vertical="center" wrapText="1"/>
    </xf>
    <xf numFmtId="4" fontId="9" fillId="4" borderId="5" xfId="0" applyNumberFormat="1" applyFont="1" applyFill="1" applyBorder="1" applyAlignment="1">
      <alignment vertical="center" wrapText="1"/>
    </xf>
    <xf numFmtId="0" fontId="9" fillId="4" borderId="23" xfId="0" applyFont="1" applyFill="1" applyBorder="1" applyAlignment="1">
      <alignment vertical="center" wrapText="1"/>
    </xf>
    <xf numFmtId="0" fontId="7" fillId="4" borderId="4" xfId="0" applyFont="1" applyFill="1" applyBorder="1" applyAlignment="1">
      <alignment vertical="center" wrapText="1"/>
    </xf>
    <xf numFmtId="0" fontId="5" fillId="4" borderId="6" xfId="0" applyFont="1" applyFill="1" applyBorder="1" applyAlignment="1">
      <alignment vertical="center" wrapText="1"/>
    </xf>
    <xf numFmtId="4" fontId="5" fillId="4" borderId="15" xfId="0" applyNumberFormat="1" applyFont="1" applyFill="1" applyBorder="1" applyAlignment="1">
      <alignment vertical="center"/>
    </xf>
    <xf numFmtId="0" fontId="5" fillId="4" borderId="5" xfId="0" applyFont="1" applyFill="1" applyBorder="1"/>
    <xf numFmtId="164" fontId="5" fillId="4" borderId="5" xfId="1" applyNumberFormat="1" applyFont="1" applyFill="1" applyBorder="1"/>
    <xf numFmtId="0" fontId="5" fillId="4" borderId="4" xfId="0" applyFont="1" applyFill="1" applyBorder="1"/>
    <xf numFmtId="0" fontId="5" fillId="4" borderId="22" xfId="0" applyFont="1" applyFill="1" applyBorder="1"/>
    <xf numFmtId="17" fontId="5" fillId="4" borderId="18" xfId="0" applyNumberFormat="1" applyFont="1" applyFill="1" applyBorder="1" applyAlignment="1">
      <alignment vertical="center"/>
    </xf>
    <xf numFmtId="17" fontId="5" fillId="4" borderId="19" xfId="0" applyNumberFormat="1" applyFont="1" applyFill="1" applyBorder="1"/>
    <xf numFmtId="0" fontId="2" fillId="4" borderId="0" xfId="0" applyFont="1" applyFill="1"/>
    <xf numFmtId="14" fontId="5" fillId="4" borderId="17" xfId="0" applyNumberFormat="1" applyFont="1" applyFill="1" applyBorder="1"/>
    <xf numFmtId="0" fontId="5" fillId="4" borderId="18" xfId="0" applyFont="1" applyFill="1" applyBorder="1"/>
    <xf numFmtId="0" fontId="5" fillId="4" borderId="17" xfId="0" applyFont="1" applyFill="1" applyBorder="1"/>
    <xf numFmtId="0" fontId="8" fillId="4" borderId="5" xfId="0" applyFont="1" applyFill="1" applyBorder="1" applyAlignment="1">
      <alignment vertical="center" wrapText="1"/>
    </xf>
    <xf numFmtId="49" fontId="8" fillId="4" borderId="5" xfId="0" applyNumberFormat="1" applyFont="1" applyFill="1" applyBorder="1" applyAlignment="1">
      <alignment vertical="center"/>
    </xf>
    <xf numFmtId="0" fontId="8" fillId="4" borderId="6" xfId="0" applyFont="1" applyFill="1" applyBorder="1" applyAlignment="1">
      <alignment vertical="center"/>
    </xf>
    <xf numFmtId="0" fontId="10" fillId="4" borderId="5" xfId="0" applyFont="1" applyFill="1" applyBorder="1" applyAlignment="1">
      <alignment vertical="center" wrapText="1"/>
    </xf>
    <xf numFmtId="0" fontId="10" fillId="4" borderId="4" xfId="0" applyFont="1" applyFill="1" applyBorder="1" applyAlignment="1">
      <alignment vertical="center" wrapText="1"/>
    </xf>
    <xf numFmtId="4" fontId="10" fillId="4" borderId="5" xfId="0" applyNumberFormat="1" applyFont="1" applyFill="1" applyBorder="1" applyAlignment="1">
      <alignment vertical="center" wrapText="1"/>
    </xf>
    <xf numFmtId="0" fontId="10" fillId="4" borderId="6" xfId="0" applyFont="1" applyFill="1" applyBorder="1" applyAlignment="1">
      <alignment vertical="center" wrapText="1"/>
    </xf>
    <xf numFmtId="0" fontId="8" fillId="4" borderId="4" xfId="0" applyFont="1" applyFill="1" applyBorder="1" applyAlignment="1">
      <alignment vertical="center" wrapText="1"/>
    </xf>
    <xf numFmtId="0" fontId="5" fillId="4" borderId="6" xfId="0" applyFont="1" applyFill="1" applyBorder="1" applyAlignment="1">
      <alignment vertical="center"/>
    </xf>
    <xf numFmtId="164" fontId="5" fillId="4" borderId="18" xfId="1" applyNumberFormat="1" applyFont="1" applyFill="1" applyBorder="1"/>
    <xf numFmtId="0" fontId="5" fillId="4" borderId="19" xfId="0" applyFont="1" applyFill="1" applyBorder="1"/>
    <xf numFmtId="0" fontId="5" fillId="4" borderId="20" xfId="0" applyFont="1" applyFill="1" applyBorder="1"/>
    <xf numFmtId="166" fontId="5" fillId="4" borderId="17" xfId="0" applyNumberFormat="1" applyFont="1" applyFill="1" applyBorder="1" applyAlignment="1">
      <alignment vertical="center"/>
    </xf>
    <xf numFmtId="17" fontId="5" fillId="4" borderId="17" xfId="0" applyNumberFormat="1" applyFont="1" applyFill="1" applyBorder="1" applyAlignment="1">
      <alignment vertical="center"/>
    </xf>
    <xf numFmtId="17" fontId="5" fillId="4" borderId="19" xfId="0" applyNumberFormat="1" applyFont="1" applyFill="1" applyBorder="1" applyAlignment="1">
      <alignment vertical="center"/>
    </xf>
    <xf numFmtId="0" fontId="5" fillId="4" borderId="0" xfId="0" applyFont="1" applyFill="1"/>
    <xf numFmtId="0" fontId="5" fillId="0" borderId="1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0" xfId="0" applyFont="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2" borderId="1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7" fillId="5" borderId="5" xfId="0" applyFont="1" applyFill="1" applyBorder="1" applyAlignment="1">
      <alignment vertical="center"/>
    </xf>
    <xf numFmtId="0" fontId="13" fillId="5" borderId="18" xfId="0" applyFont="1" applyFill="1" applyBorder="1" applyAlignment="1" applyProtection="1">
      <alignment horizontal="left" vertical="center" wrapText="1"/>
      <protection locked="0"/>
    </xf>
    <xf numFmtId="0" fontId="8" fillId="5" borderId="5" xfId="0" applyFont="1" applyFill="1" applyBorder="1" applyAlignment="1">
      <alignment vertical="center"/>
    </xf>
    <xf numFmtId="0" fontId="0" fillId="5" borderId="5" xfId="0" applyFill="1" applyBorder="1" applyAlignment="1" applyProtection="1">
      <alignment vertical="center" wrapText="1"/>
      <protection locked="0"/>
    </xf>
    <xf numFmtId="49" fontId="7" fillId="5" borderId="5" xfId="0" applyNumberFormat="1" applyFont="1" applyFill="1" applyBorder="1" applyAlignment="1">
      <alignment vertical="center"/>
    </xf>
    <xf numFmtId="0" fontId="5" fillId="5" borderId="6" xfId="0" applyFont="1" applyFill="1" applyBorder="1"/>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9" fillId="5" borderId="4" xfId="0" applyFont="1" applyFill="1" applyBorder="1" applyAlignment="1">
      <alignment vertical="center" wrapText="1"/>
    </xf>
    <xf numFmtId="4" fontId="9" fillId="5" borderId="5" xfId="0" applyNumberFormat="1" applyFont="1" applyFill="1" applyBorder="1" applyAlignment="1">
      <alignment vertical="center" wrapText="1"/>
    </xf>
    <xf numFmtId="0" fontId="9" fillId="5" borderId="23" xfId="0" applyFont="1" applyFill="1" applyBorder="1" applyAlignment="1">
      <alignment vertical="center" wrapText="1"/>
    </xf>
    <xf numFmtId="0" fontId="7" fillId="5" borderId="4" xfId="0" applyFont="1" applyFill="1" applyBorder="1" applyAlignment="1">
      <alignment vertical="center" wrapText="1"/>
    </xf>
    <xf numFmtId="0" fontId="5" fillId="5" borderId="6" xfId="0" applyFont="1" applyFill="1" applyBorder="1" applyAlignment="1">
      <alignment vertical="center" wrapText="1"/>
    </xf>
    <xf numFmtId="4" fontId="5" fillId="5" borderId="15" xfId="0" applyNumberFormat="1" applyFont="1" applyFill="1" applyBorder="1" applyAlignment="1">
      <alignment vertical="center"/>
    </xf>
    <xf numFmtId="0" fontId="5" fillId="5" borderId="5" xfId="0" applyFont="1" applyFill="1" applyBorder="1"/>
    <xf numFmtId="164" fontId="5" fillId="5" borderId="5" xfId="1" applyNumberFormat="1" applyFont="1" applyFill="1" applyBorder="1"/>
    <xf numFmtId="0" fontId="5" fillId="5" borderId="4" xfId="0" applyFont="1" applyFill="1" applyBorder="1"/>
    <xf numFmtId="0" fontId="5" fillId="5" borderId="22" xfId="0" applyFont="1" applyFill="1" applyBorder="1"/>
    <xf numFmtId="17" fontId="5" fillId="5" borderId="18" xfId="0" applyNumberFormat="1" applyFont="1" applyFill="1" applyBorder="1" applyAlignment="1">
      <alignment vertical="center"/>
    </xf>
    <xf numFmtId="17" fontId="5" fillId="5" borderId="19" xfId="0" applyNumberFormat="1" applyFont="1" applyFill="1" applyBorder="1"/>
    <xf numFmtId="0" fontId="2" fillId="5" borderId="0" xfId="0" applyFont="1" applyFill="1"/>
    <xf numFmtId="49" fontId="8" fillId="5" borderId="18" xfId="0" applyNumberFormat="1" applyFont="1" applyFill="1" applyBorder="1" applyAlignment="1">
      <alignment vertical="center"/>
    </xf>
    <xf numFmtId="0" fontId="8" fillId="5" borderId="19" xfId="0" applyFont="1" applyFill="1" applyBorder="1" applyAlignment="1">
      <alignment vertical="center"/>
    </xf>
    <xf numFmtId="0" fontId="9" fillId="5" borderId="18" xfId="0" applyFont="1" applyFill="1" applyBorder="1" applyAlignment="1">
      <alignment vertical="center" wrapText="1"/>
    </xf>
    <xf numFmtId="4" fontId="5" fillId="5" borderId="17" xfId="0" applyNumberFormat="1" applyFont="1" applyFill="1" applyBorder="1" applyAlignment="1">
      <alignment vertical="center"/>
    </xf>
    <xf numFmtId="0" fontId="5" fillId="5" borderId="18" xfId="0" applyFont="1" applyFill="1" applyBorder="1"/>
    <xf numFmtId="164" fontId="5" fillId="5" borderId="18" xfId="1" applyNumberFormat="1" applyFont="1" applyFill="1" applyBorder="1"/>
    <xf numFmtId="0" fontId="5" fillId="5" borderId="17" xfId="0" applyFont="1" applyFill="1" applyBorder="1"/>
    <xf numFmtId="0" fontId="5" fillId="5" borderId="19" xfId="0" applyFont="1" applyFill="1" applyBorder="1"/>
    <xf numFmtId="0" fontId="5" fillId="5" borderId="20" xfId="0" applyFont="1" applyFill="1" applyBorder="1"/>
    <xf numFmtId="166" fontId="5" fillId="5" borderId="17" xfId="0" applyNumberFormat="1" applyFont="1" applyFill="1" applyBorder="1" applyAlignment="1">
      <alignment vertical="center"/>
    </xf>
    <xf numFmtId="0" fontId="5" fillId="5" borderId="0" xfId="0" applyFont="1" applyFill="1"/>
    <xf numFmtId="0" fontId="5" fillId="5" borderId="18" xfId="0" applyFont="1" applyFill="1" applyBorder="1" applyAlignment="1">
      <alignment vertical="center"/>
    </xf>
    <xf numFmtId="4" fontId="5" fillId="5" borderId="19" xfId="0" applyNumberFormat="1" applyFont="1" applyFill="1" applyBorder="1" applyAlignment="1">
      <alignment vertical="center"/>
    </xf>
  </cellXfs>
  <cellStyles count="3">
    <cellStyle name="Migliaia" xfId="1" builtinId="3"/>
    <cellStyle name="Normale" xfId="0" builtinId="0"/>
    <cellStyle name="Normale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60"/>
  <sheetViews>
    <sheetView showGridLines="0" tabSelected="1" zoomScale="55" zoomScaleNormal="70" workbookViewId="0">
      <pane xSplit="9" ySplit="5" topLeftCell="J6" activePane="bottomRight" state="frozen"/>
      <selection pane="topRight" activeCell="J1" sqref="J1"/>
      <selection pane="bottomLeft" activeCell="A6" sqref="A6"/>
      <selection pane="bottomRight" activeCell="AB160" sqref="AB160"/>
    </sheetView>
  </sheetViews>
  <sheetFormatPr defaultColWidth="9.109375" defaultRowHeight="12" x14ac:dyDescent="0.25"/>
  <cols>
    <col min="1" max="1" width="12.6640625" style="1" customWidth="1"/>
    <col min="2" max="2" width="16.44140625" style="1" customWidth="1"/>
    <col min="3" max="3" width="12.33203125" style="1" customWidth="1"/>
    <col min="4" max="4" width="18" style="2" customWidth="1"/>
    <col min="5" max="8" width="11.6640625" style="1" customWidth="1"/>
    <col min="9" max="9" width="17.109375" style="1" customWidth="1"/>
    <col min="10" max="10" width="14.33203125" style="1" customWidth="1"/>
    <col min="11" max="11" width="15.88671875" style="1" customWidth="1"/>
    <col min="12" max="12" width="16.33203125" style="1" customWidth="1"/>
    <col min="13" max="13" width="11.33203125" style="1" customWidth="1"/>
    <col min="14" max="14" width="24.44140625" style="1" customWidth="1"/>
    <col min="15" max="15" width="31.88671875" style="1" customWidth="1"/>
    <col min="16" max="16" width="19.109375" style="1" customWidth="1"/>
    <col min="17" max="17" width="20.109375" style="1" bestFit="1" customWidth="1"/>
    <col min="18" max="18" width="15.5546875" style="1" bestFit="1" customWidth="1"/>
    <col min="19" max="20" width="14.44140625" style="1" customWidth="1"/>
    <col min="21" max="21" width="16.44140625" style="1" customWidth="1"/>
    <col min="22" max="23" width="14.44140625" style="1" customWidth="1"/>
    <col min="24" max="24" width="13.88671875" style="1" bestFit="1" customWidth="1"/>
    <col min="25" max="26" width="12.77734375" style="1" bestFit="1" customWidth="1"/>
    <col min="27" max="27" width="12.109375" style="1" customWidth="1"/>
    <col min="28" max="29" width="13.44140625" style="1" customWidth="1"/>
    <col min="30" max="31" width="11.109375" style="1" customWidth="1"/>
    <col min="32" max="34" width="12.109375" style="1" customWidth="1"/>
    <col min="35" max="35" width="14.33203125" style="1" customWidth="1"/>
    <col min="36" max="16384" width="9.109375" style="1"/>
  </cols>
  <sheetData>
    <row r="1" spans="1:34" ht="21.75" customHeight="1" x14ac:dyDescent="0.4">
      <c r="A1" s="137" t="s">
        <v>41</v>
      </c>
      <c r="B1" s="137"/>
      <c r="C1" s="137"/>
      <c r="D1" s="137"/>
      <c r="E1" s="137"/>
      <c r="F1" s="137"/>
      <c r="G1" s="137"/>
    </row>
    <row r="2" spans="1:34" ht="21.75" customHeight="1" thickBot="1" x14ac:dyDescent="0.45">
      <c r="C2" s="4"/>
    </row>
    <row r="3" spans="1:34" s="2" customFormat="1" ht="44.25" customHeight="1" x14ac:dyDescent="0.25">
      <c r="A3" s="127" t="s">
        <v>0</v>
      </c>
      <c r="B3" s="144"/>
      <c r="C3" s="144"/>
      <c r="D3" s="144"/>
      <c r="E3" s="144"/>
      <c r="F3" s="128"/>
      <c r="G3" s="141" t="s">
        <v>1</v>
      </c>
      <c r="H3" s="142"/>
      <c r="I3" s="143"/>
      <c r="J3" s="138" t="s">
        <v>5</v>
      </c>
      <c r="K3" s="139"/>
      <c r="L3" s="139"/>
      <c r="M3" s="139"/>
      <c r="N3" s="140"/>
      <c r="O3" s="127" t="s">
        <v>32</v>
      </c>
      <c r="P3" s="128"/>
      <c r="Q3" s="127" t="s">
        <v>34</v>
      </c>
      <c r="R3" s="144"/>
      <c r="S3" s="144"/>
      <c r="T3" s="144"/>
      <c r="U3" s="144"/>
      <c r="V3" s="144"/>
      <c r="W3" s="128"/>
      <c r="X3" s="127" t="s">
        <v>35</v>
      </c>
      <c r="Y3" s="144"/>
      <c r="Z3" s="128"/>
      <c r="AA3" s="141" t="s">
        <v>36</v>
      </c>
      <c r="AB3" s="142"/>
      <c r="AC3" s="142"/>
      <c r="AD3" s="142"/>
      <c r="AE3" s="143"/>
      <c r="AF3" s="138" t="s">
        <v>6</v>
      </c>
      <c r="AG3" s="139"/>
      <c r="AH3" s="140"/>
    </row>
    <row r="4" spans="1:34" s="2" customFormat="1" ht="18.75" customHeight="1" x14ac:dyDescent="0.25">
      <c r="A4" s="134" t="s">
        <v>25</v>
      </c>
      <c r="B4" s="134" t="s">
        <v>24</v>
      </c>
      <c r="C4" s="134" t="s">
        <v>23</v>
      </c>
      <c r="D4" s="134" t="s">
        <v>22</v>
      </c>
      <c r="E4" s="134" t="s">
        <v>39</v>
      </c>
      <c r="F4" s="129" t="s">
        <v>21</v>
      </c>
      <c r="G4" s="125" t="s">
        <v>20</v>
      </c>
      <c r="H4" s="134" t="s">
        <v>19</v>
      </c>
      <c r="I4" s="129" t="s">
        <v>2</v>
      </c>
      <c r="J4" s="125" t="s">
        <v>18</v>
      </c>
      <c r="K4" s="134" t="s">
        <v>40</v>
      </c>
      <c r="L4" s="134" t="s">
        <v>17</v>
      </c>
      <c r="M4" s="134" t="s">
        <v>16</v>
      </c>
      <c r="N4" s="129" t="s">
        <v>15</v>
      </c>
      <c r="O4" s="125" t="s">
        <v>26</v>
      </c>
      <c r="P4" s="129" t="s">
        <v>33</v>
      </c>
      <c r="Q4" s="131" t="s">
        <v>30</v>
      </c>
      <c r="R4" s="132"/>
      <c r="S4" s="132"/>
      <c r="T4" s="133"/>
      <c r="U4" s="131" t="s">
        <v>31</v>
      </c>
      <c r="V4" s="136"/>
      <c r="W4" s="147" t="s">
        <v>4</v>
      </c>
      <c r="X4" s="125">
        <v>2022</v>
      </c>
      <c r="Y4" s="134">
        <v>2023</v>
      </c>
      <c r="Z4" s="129">
        <v>2024</v>
      </c>
      <c r="AA4" s="125" t="s">
        <v>14</v>
      </c>
      <c r="AB4" s="134" t="s">
        <v>13</v>
      </c>
      <c r="AC4" s="134" t="s">
        <v>12</v>
      </c>
      <c r="AD4" s="134" t="s">
        <v>11</v>
      </c>
      <c r="AE4" s="129" t="s">
        <v>10</v>
      </c>
      <c r="AF4" s="125" t="s">
        <v>3</v>
      </c>
      <c r="AG4" s="145" t="s">
        <v>38</v>
      </c>
      <c r="AH4" s="129" t="s">
        <v>37</v>
      </c>
    </row>
    <row r="5" spans="1:34" s="3" customFormat="1" ht="66.75" customHeight="1" x14ac:dyDescent="0.25">
      <c r="A5" s="135"/>
      <c r="B5" s="135"/>
      <c r="C5" s="135"/>
      <c r="D5" s="135"/>
      <c r="E5" s="135"/>
      <c r="F5" s="130"/>
      <c r="G5" s="126"/>
      <c r="H5" s="135"/>
      <c r="I5" s="130"/>
      <c r="J5" s="126"/>
      <c r="K5" s="135"/>
      <c r="L5" s="135"/>
      <c r="M5" s="135"/>
      <c r="N5" s="130"/>
      <c r="O5" s="126"/>
      <c r="P5" s="130"/>
      <c r="Q5" s="5" t="s">
        <v>27</v>
      </c>
      <c r="R5" s="6" t="s">
        <v>7</v>
      </c>
      <c r="S5" s="6" t="s">
        <v>8</v>
      </c>
      <c r="T5" s="6" t="s">
        <v>9</v>
      </c>
      <c r="U5" s="5" t="s">
        <v>28</v>
      </c>
      <c r="V5" s="7" t="s">
        <v>29</v>
      </c>
      <c r="W5" s="148"/>
      <c r="X5" s="126"/>
      <c r="Y5" s="135"/>
      <c r="Z5" s="130"/>
      <c r="AA5" s="126"/>
      <c r="AB5" s="135"/>
      <c r="AC5" s="135"/>
      <c r="AD5" s="135"/>
      <c r="AE5" s="130"/>
      <c r="AF5" s="126"/>
      <c r="AG5" s="146"/>
      <c r="AH5" s="130"/>
    </row>
    <row r="6" spans="1:34" s="22" customFormat="1" ht="114.9" customHeight="1" x14ac:dyDescent="0.3">
      <c r="A6" s="19" t="s">
        <v>42</v>
      </c>
      <c r="B6" s="19" t="s">
        <v>43</v>
      </c>
      <c r="C6" s="19" t="s">
        <v>44</v>
      </c>
      <c r="D6" s="54" t="s">
        <v>45</v>
      </c>
      <c r="E6" s="20">
        <v>2</v>
      </c>
      <c r="F6" s="21"/>
      <c r="G6" s="30" t="s">
        <v>77</v>
      </c>
      <c r="H6" s="31" t="s">
        <v>78</v>
      </c>
      <c r="I6" s="32" t="s">
        <v>79</v>
      </c>
      <c r="J6" s="30"/>
      <c r="K6" s="38">
        <v>3700000</v>
      </c>
      <c r="L6" s="38">
        <v>3500</v>
      </c>
      <c r="M6" s="38">
        <f>+K6/L6</f>
        <v>1057.1428571428571</v>
      </c>
      <c r="N6" s="32"/>
      <c r="O6" s="18"/>
      <c r="P6" s="41" t="s">
        <v>142</v>
      </c>
      <c r="Q6" s="52">
        <f>K6*0.95</f>
        <v>3515000</v>
      </c>
      <c r="R6" s="53">
        <f>K6*0.05</f>
        <v>185000</v>
      </c>
      <c r="S6" s="46"/>
      <c r="T6" s="47"/>
      <c r="U6" s="8"/>
      <c r="V6" s="10"/>
      <c r="W6" s="12"/>
      <c r="X6" s="45"/>
      <c r="Y6" s="46">
        <v>3515000</v>
      </c>
      <c r="Z6" s="10"/>
      <c r="AA6" s="48">
        <v>44013</v>
      </c>
      <c r="AB6" s="49">
        <v>44501</v>
      </c>
      <c r="AC6" s="49">
        <v>44652</v>
      </c>
      <c r="AD6" s="49">
        <v>44958</v>
      </c>
      <c r="AE6" s="51">
        <v>44958</v>
      </c>
      <c r="AF6" s="48">
        <v>44958</v>
      </c>
      <c r="AG6" s="50"/>
      <c r="AH6" s="41"/>
    </row>
    <row r="7" spans="1:34" s="22" customFormat="1" ht="111" customHeight="1" x14ac:dyDescent="0.3">
      <c r="A7" s="19" t="s">
        <v>42</v>
      </c>
      <c r="B7" s="19" t="s">
        <v>46</v>
      </c>
      <c r="C7" s="19" t="s">
        <v>44</v>
      </c>
      <c r="D7" s="54" t="s">
        <v>47</v>
      </c>
      <c r="E7" s="20" t="s">
        <v>48</v>
      </c>
      <c r="F7" s="21"/>
      <c r="G7" s="30" t="s">
        <v>80</v>
      </c>
      <c r="H7" s="31" t="s">
        <v>81</v>
      </c>
      <c r="I7" s="32" t="s">
        <v>82</v>
      </c>
      <c r="J7" s="30"/>
      <c r="K7" s="38">
        <v>703330</v>
      </c>
      <c r="L7" s="38"/>
      <c r="M7" s="38"/>
      <c r="N7" s="32" t="s">
        <v>138</v>
      </c>
      <c r="O7" s="18"/>
      <c r="P7" s="41" t="s">
        <v>143</v>
      </c>
      <c r="Q7" s="52">
        <f>K7*0.95</f>
        <v>668163.5</v>
      </c>
      <c r="R7" s="53">
        <f>K7*0.05</f>
        <v>35166.5</v>
      </c>
      <c r="S7" s="9"/>
      <c r="T7" s="11"/>
      <c r="U7" s="8"/>
      <c r="V7" s="10"/>
      <c r="W7" s="12"/>
      <c r="X7" s="56">
        <f>Q7</f>
        <v>668163.5</v>
      </c>
      <c r="Y7" s="57"/>
      <c r="Z7" s="10"/>
      <c r="AA7" s="48">
        <v>43374</v>
      </c>
      <c r="AB7" s="49">
        <v>43466</v>
      </c>
      <c r="AC7" s="50" t="s">
        <v>140</v>
      </c>
      <c r="AD7" s="50" t="s">
        <v>140</v>
      </c>
      <c r="AE7" s="51">
        <v>44805</v>
      </c>
      <c r="AF7" s="48">
        <v>44805</v>
      </c>
      <c r="AG7" s="9"/>
      <c r="AH7" s="10"/>
    </row>
    <row r="8" spans="1:34" s="22" customFormat="1" ht="74.099999999999994" customHeight="1" x14ac:dyDescent="0.3">
      <c r="A8" s="19" t="s">
        <v>42</v>
      </c>
      <c r="B8" s="19" t="s">
        <v>49</v>
      </c>
      <c r="C8" s="19" t="s">
        <v>44</v>
      </c>
      <c r="D8" s="54" t="s">
        <v>50</v>
      </c>
      <c r="E8" s="20" t="s">
        <v>48</v>
      </c>
      <c r="F8" s="21"/>
      <c r="G8" s="30" t="s">
        <v>83</v>
      </c>
      <c r="H8" s="31" t="s">
        <v>81</v>
      </c>
      <c r="I8" s="32" t="s">
        <v>84</v>
      </c>
      <c r="J8" s="30"/>
      <c r="K8" s="38">
        <f>561621+10368.46</f>
        <v>571989.46</v>
      </c>
      <c r="L8" s="38"/>
      <c r="M8" s="38"/>
      <c r="N8" s="32" t="s">
        <v>138</v>
      </c>
      <c r="O8" s="18"/>
      <c r="P8" s="41" t="s">
        <v>143</v>
      </c>
      <c r="Q8" s="52">
        <f>K8*0.95</f>
        <v>543389.98699999996</v>
      </c>
      <c r="R8" s="53">
        <f>K8*0.05</f>
        <v>28599.472999999998</v>
      </c>
      <c r="S8" s="14"/>
      <c r="T8" s="16"/>
      <c r="U8" s="13"/>
      <c r="V8" s="15"/>
      <c r="W8" s="17"/>
      <c r="X8" s="56">
        <f>Q8</f>
        <v>543389.98699999996</v>
      </c>
      <c r="Y8" s="58"/>
      <c r="Z8" s="15"/>
      <c r="AA8" s="48">
        <v>43374</v>
      </c>
      <c r="AB8" s="49">
        <v>43466</v>
      </c>
      <c r="AC8" s="50" t="s">
        <v>140</v>
      </c>
      <c r="AD8" s="50" t="s">
        <v>140</v>
      </c>
      <c r="AE8" s="51">
        <v>44805</v>
      </c>
      <c r="AF8" s="48">
        <v>44805</v>
      </c>
      <c r="AG8" s="14"/>
      <c r="AH8" s="15"/>
    </row>
    <row r="9" spans="1:34" s="22" customFormat="1" ht="74.099999999999994" customHeight="1" x14ac:dyDescent="0.3">
      <c r="A9" s="19" t="s">
        <v>42</v>
      </c>
      <c r="B9" s="19" t="s">
        <v>51</v>
      </c>
      <c r="C9" s="19" t="s">
        <v>44</v>
      </c>
      <c r="D9" s="54" t="s">
        <v>52</v>
      </c>
      <c r="E9" s="20" t="s">
        <v>53</v>
      </c>
      <c r="F9" s="21"/>
      <c r="G9" s="30" t="s">
        <v>85</v>
      </c>
      <c r="H9" s="31" t="s">
        <v>86</v>
      </c>
      <c r="I9" s="32" t="s">
        <v>87</v>
      </c>
      <c r="J9" s="30"/>
      <c r="K9" s="38">
        <v>750640</v>
      </c>
      <c r="L9" s="38">
        <v>1500</v>
      </c>
      <c r="M9" s="38">
        <f>+K9/L9</f>
        <v>500.42666666666668</v>
      </c>
      <c r="N9" s="32"/>
      <c r="O9" s="18"/>
      <c r="P9" s="41" t="s">
        <v>144</v>
      </c>
      <c r="Q9" s="52">
        <f t="shared" ref="Q9:Q11" si="0">K9*0.95</f>
        <v>713108</v>
      </c>
      <c r="R9" s="53">
        <f t="shared" ref="R9:R11" si="1">K9*0.05</f>
        <v>37532</v>
      </c>
      <c r="S9" s="14"/>
      <c r="T9" s="16"/>
      <c r="U9" s="13"/>
      <c r="V9" s="15"/>
      <c r="W9" s="17"/>
      <c r="X9" s="59">
        <f>Q9</f>
        <v>713108</v>
      </c>
      <c r="Y9" s="14"/>
      <c r="Z9" s="15"/>
      <c r="AA9" s="60">
        <v>43525</v>
      </c>
      <c r="AB9" s="61">
        <v>44501</v>
      </c>
      <c r="AC9" s="61">
        <v>44593</v>
      </c>
      <c r="AD9" s="61">
        <v>44835</v>
      </c>
      <c r="AE9" s="62">
        <v>44835</v>
      </c>
      <c r="AF9" s="60">
        <v>44835</v>
      </c>
      <c r="AG9" s="14"/>
      <c r="AH9" s="15"/>
    </row>
    <row r="10" spans="1:34" s="22" customFormat="1" ht="74.099999999999994" customHeight="1" x14ac:dyDescent="0.3">
      <c r="A10" s="19" t="s">
        <v>42</v>
      </c>
      <c r="B10" s="19" t="s">
        <v>51</v>
      </c>
      <c r="C10" s="19" t="s">
        <v>54</v>
      </c>
      <c r="D10" s="54" t="s">
        <v>52</v>
      </c>
      <c r="E10" s="20" t="s">
        <v>48</v>
      </c>
      <c r="F10" s="21"/>
      <c r="G10" s="30" t="s">
        <v>85</v>
      </c>
      <c r="H10" s="31" t="s">
        <v>88</v>
      </c>
      <c r="I10" s="32" t="s">
        <v>89</v>
      </c>
      <c r="J10" s="30"/>
      <c r="K10" s="38">
        <f>675710*1.22</f>
        <v>824366.2</v>
      </c>
      <c r="L10" s="38"/>
      <c r="M10" s="38"/>
      <c r="N10" s="32"/>
      <c r="O10" s="18"/>
      <c r="P10" s="41" t="s">
        <v>145</v>
      </c>
      <c r="Q10" s="52">
        <f t="shared" si="0"/>
        <v>783147.8899999999</v>
      </c>
      <c r="R10" s="53">
        <f t="shared" si="1"/>
        <v>41218.31</v>
      </c>
      <c r="S10" s="14"/>
      <c r="T10" s="16"/>
      <c r="U10" s="13"/>
      <c r="V10" s="15"/>
      <c r="W10" s="17"/>
      <c r="X10" s="59">
        <f t="shared" ref="X10:X14" si="2">Q10</f>
        <v>783147.8899999999</v>
      </c>
      <c r="Y10" s="14"/>
      <c r="Z10" s="15"/>
      <c r="AA10" s="60">
        <v>43525</v>
      </c>
      <c r="AB10" s="61">
        <v>44501</v>
      </c>
      <c r="AC10" s="61">
        <v>44593</v>
      </c>
      <c r="AD10" s="61">
        <v>44835</v>
      </c>
      <c r="AE10" s="62">
        <v>44835</v>
      </c>
      <c r="AF10" s="60">
        <v>44835</v>
      </c>
      <c r="AG10" s="14"/>
      <c r="AH10" s="15"/>
    </row>
    <row r="11" spans="1:34" s="22" customFormat="1" ht="74.099999999999994" customHeight="1" x14ac:dyDescent="0.3">
      <c r="A11" s="19" t="s">
        <v>42</v>
      </c>
      <c r="B11" s="19" t="s">
        <v>51</v>
      </c>
      <c r="C11" s="19" t="s">
        <v>54</v>
      </c>
      <c r="D11" s="54" t="s">
        <v>52</v>
      </c>
      <c r="E11" s="20" t="s">
        <v>53</v>
      </c>
      <c r="F11" s="21"/>
      <c r="G11" s="30" t="s">
        <v>85</v>
      </c>
      <c r="H11" s="31" t="s">
        <v>88</v>
      </c>
      <c r="I11" s="32" t="s">
        <v>90</v>
      </c>
      <c r="J11" s="30"/>
      <c r="K11" s="38">
        <f>3457356-(K10+K12+K13)</f>
        <v>916185.06</v>
      </c>
      <c r="L11" s="38">
        <v>250</v>
      </c>
      <c r="M11" s="38">
        <f>+K11/L11</f>
        <v>3664.7402400000001</v>
      </c>
      <c r="N11" s="32"/>
      <c r="O11" s="18"/>
      <c r="P11" s="41" t="s">
        <v>145</v>
      </c>
      <c r="Q11" s="52">
        <f t="shared" si="0"/>
        <v>870375.80700000003</v>
      </c>
      <c r="R11" s="53">
        <f t="shared" si="1"/>
        <v>45809.253000000004</v>
      </c>
      <c r="S11" s="14"/>
      <c r="T11" s="16"/>
      <c r="U11" s="13"/>
      <c r="V11" s="15"/>
      <c r="W11" s="17"/>
      <c r="X11" s="59">
        <f t="shared" si="2"/>
        <v>870375.80700000003</v>
      </c>
      <c r="Y11" s="14"/>
      <c r="Z11" s="15"/>
      <c r="AA11" s="60">
        <v>43525</v>
      </c>
      <c r="AB11" s="61">
        <v>44501</v>
      </c>
      <c r="AC11" s="61">
        <v>44593</v>
      </c>
      <c r="AD11" s="61">
        <v>44835</v>
      </c>
      <c r="AE11" s="62">
        <v>44835</v>
      </c>
      <c r="AF11" s="60">
        <v>44835</v>
      </c>
      <c r="AG11" s="14"/>
      <c r="AH11" s="15"/>
    </row>
    <row r="12" spans="1:34" s="22" customFormat="1" ht="74.099999999999994" customHeight="1" x14ac:dyDescent="0.3">
      <c r="A12" s="19" t="s">
        <v>42</v>
      </c>
      <c r="B12" s="19" t="s">
        <v>51</v>
      </c>
      <c r="C12" s="19" t="s">
        <v>54</v>
      </c>
      <c r="D12" s="54" t="s">
        <v>45</v>
      </c>
      <c r="E12" s="20" t="s">
        <v>48</v>
      </c>
      <c r="F12" s="21"/>
      <c r="G12" s="30" t="s">
        <v>91</v>
      </c>
      <c r="H12" s="31" t="s">
        <v>88</v>
      </c>
      <c r="I12" s="32" t="s">
        <v>92</v>
      </c>
      <c r="J12" s="30"/>
      <c r="K12" s="38">
        <f>1287430*1.22</f>
        <v>1570664.5999999999</v>
      </c>
      <c r="L12" s="38"/>
      <c r="M12" s="38"/>
      <c r="N12" s="32"/>
      <c r="O12" s="18"/>
      <c r="P12" s="41" t="s">
        <v>145</v>
      </c>
      <c r="Q12" s="52">
        <f t="shared" ref="Q12:Q13" si="3">K12*0.95</f>
        <v>1492131.3699999999</v>
      </c>
      <c r="R12" s="53">
        <f t="shared" ref="R12:R13" si="4">K12*0.05</f>
        <v>78533.23</v>
      </c>
      <c r="S12" s="14"/>
      <c r="T12" s="16"/>
      <c r="U12" s="13"/>
      <c r="V12" s="15"/>
      <c r="W12" s="17"/>
      <c r="X12" s="59">
        <f t="shared" si="2"/>
        <v>1492131.3699999999</v>
      </c>
      <c r="Y12" s="14"/>
      <c r="Z12" s="15"/>
      <c r="AA12" s="60">
        <v>43525</v>
      </c>
      <c r="AB12" s="61">
        <v>44501</v>
      </c>
      <c r="AC12" s="61">
        <v>44593</v>
      </c>
      <c r="AD12" s="61">
        <v>44835</v>
      </c>
      <c r="AE12" s="62">
        <v>44835</v>
      </c>
      <c r="AF12" s="60">
        <v>44835</v>
      </c>
      <c r="AG12" s="14"/>
      <c r="AH12" s="15"/>
    </row>
    <row r="13" spans="1:34" s="22" customFormat="1" ht="74.099999999999994" customHeight="1" x14ac:dyDescent="0.3">
      <c r="A13" s="19" t="s">
        <v>42</v>
      </c>
      <c r="B13" s="19" t="s">
        <v>55</v>
      </c>
      <c r="C13" s="19" t="s">
        <v>54</v>
      </c>
      <c r="D13" s="54"/>
      <c r="E13" s="20" t="s">
        <v>48</v>
      </c>
      <c r="F13" s="21"/>
      <c r="G13" s="30" t="s">
        <v>93</v>
      </c>
      <c r="H13" s="31" t="s">
        <v>88</v>
      </c>
      <c r="I13" s="32" t="s">
        <v>94</v>
      </c>
      <c r="J13" s="30"/>
      <c r="K13" s="38">
        <f>119787*1.22</f>
        <v>146140.13999999998</v>
      </c>
      <c r="L13" s="38"/>
      <c r="M13" s="38"/>
      <c r="N13" s="32"/>
      <c r="O13" s="18"/>
      <c r="P13" s="41" t="s">
        <v>145</v>
      </c>
      <c r="Q13" s="52">
        <f t="shared" si="3"/>
        <v>138833.13299999997</v>
      </c>
      <c r="R13" s="53">
        <f t="shared" si="4"/>
        <v>7307.0069999999996</v>
      </c>
      <c r="S13" s="14"/>
      <c r="T13" s="16"/>
      <c r="U13" s="13"/>
      <c r="V13" s="15"/>
      <c r="W13" s="17"/>
      <c r="X13" s="59">
        <f t="shared" si="2"/>
        <v>138833.13299999997</v>
      </c>
      <c r="Y13" s="14"/>
      <c r="Z13" s="15"/>
      <c r="AA13" s="60">
        <v>43525</v>
      </c>
      <c r="AB13" s="61">
        <v>44501</v>
      </c>
      <c r="AC13" s="61">
        <v>44593</v>
      </c>
      <c r="AD13" s="61">
        <v>44835</v>
      </c>
      <c r="AE13" s="62">
        <v>44835</v>
      </c>
      <c r="AF13" s="60">
        <v>44835</v>
      </c>
      <c r="AG13" s="14"/>
      <c r="AH13" s="15"/>
    </row>
    <row r="14" spans="1:34" s="22" customFormat="1" ht="74.099999999999994" customHeight="1" x14ac:dyDescent="0.3">
      <c r="A14" s="19" t="s">
        <v>42</v>
      </c>
      <c r="B14" s="19" t="s">
        <v>55</v>
      </c>
      <c r="C14" s="19" t="s">
        <v>54</v>
      </c>
      <c r="D14" s="54"/>
      <c r="E14" s="20" t="s">
        <v>53</v>
      </c>
      <c r="F14" s="21"/>
      <c r="G14" s="30" t="s">
        <v>95</v>
      </c>
      <c r="H14" s="31" t="s">
        <v>96</v>
      </c>
      <c r="I14" s="32" t="s">
        <v>97</v>
      </c>
      <c r="J14" s="30"/>
      <c r="K14" s="38">
        <v>1762860</v>
      </c>
      <c r="L14" s="38"/>
      <c r="M14" s="38"/>
      <c r="N14" s="32"/>
      <c r="O14" s="18"/>
      <c r="P14" s="41" t="s">
        <v>146</v>
      </c>
      <c r="Q14" s="52">
        <f t="shared" ref="Q14" si="5">K14*0.95</f>
        <v>1674717</v>
      </c>
      <c r="R14" s="53">
        <f t="shared" ref="R14" si="6">K14*0.05</f>
        <v>88143</v>
      </c>
      <c r="S14" s="14"/>
      <c r="T14" s="16"/>
      <c r="U14" s="13"/>
      <c r="V14" s="15"/>
      <c r="W14" s="17"/>
      <c r="X14" s="59">
        <f t="shared" si="2"/>
        <v>1674717</v>
      </c>
      <c r="Y14" s="14"/>
      <c r="Z14" s="15"/>
      <c r="AA14" s="60">
        <v>43556</v>
      </c>
      <c r="AB14" s="61">
        <v>44501</v>
      </c>
      <c r="AC14" s="61">
        <v>44593</v>
      </c>
      <c r="AD14" s="61">
        <v>44835</v>
      </c>
      <c r="AE14" s="62">
        <v>44835</v>
      </c>
      <c r="AF14" s="60">
        <v>44835</v>
      </c>
      <c r="AG14" s="14"/>
      <c r="AH14" s="15"/>
    </row>
    <row r="15" spans="1:34" s="22" customFormat="1" ht="111.9" customHeight="1" x14ac:dyDescent="0.3">
      <c r="A15" s="24" t="s">
        <v>42</v>
      </c>
      <c r="B15" s="24" t="s">
        <v>46</v>
      </c>
      <c r="C15" s="24" t="s">
        <v>44</v>
      </c>
      <c r="D15" s="55" t="s">
        <v>47</v>
      </c>
      <c r="E15" s="25" t="s">
        <v>53</v>
      </c>
      <c r="F15" s="26"/>
      <c r="G15" s="33" t="s">
        <v>98</v>
      </c>
      <c r="H15" s="34" t="s">
        <v>99</v>
      </c>
      <c r="I15" s="35" t="s">
        <v>100</v>
      </c>
      <c r="J15" s="33"/>
      <c r="K15" s="39">
        <v>342960.18</v>
      </c>
      <c r="L15" s="39"/>
      <c r="M15" s="39"/>
      <c r="N15" s="35"/>
      <c r="O15" s="40"/>
      <c r="P15" s="41" t="s">
        <v>147</v>
      </c>
      <c r="Q15" s="13"/>
      <c r="R15" s="53">
        <v>347585</v>
      </c>
      <c r="S15" s="14"/>
      <c r="T15" s="16"/>
      <c r="U15" s="13"/>
      <c r="V15" s="15"/>
      <c r="W15" s="17"/>
      <c r="X15" s="59">
        <f>R15-0.2*R15</f>
        <v>278068</v>
      </c>
      <c r="Y15" s="14"/>
      <c r="Z15" s="15"/>
      <c r="AA15" s="60">
        <v>42917</v>
      </c>
      <c r="AB15" s="61">
        <v>43709</v>
      </c>
      <c r="AC15" s="61">
        <v>44621</v>
      </c>
      <c r="AD15" s="61">
        <v>44866</v>
      </c>
      <c r="AE15" s="62">
        <v>44866</v>
      </c>
      <c r="AF15" s="60">
        <v>44866</v>
      </c>
      <c r="AG15" s="14"/>
      <c r="AH15" s="15"/>
    </row>
    <row r="16" spans="1:34" s="22" customFormat="1" ht="74.099999999999994" customHeight="1" x14ac:dyDescent="0.3">
      <c r="A16" s="24" t="s">
        <v>42</v>
      </c>
      <c r="B16" s="24" t="s">
        <v>43</v>
      </c>
      <c r="C16" s="24" t="s">
        <v>44</v>
      </c>
      <c r="D16" s="55" t="s">
        <v>45</v>
      </c>
      <c r="E16" s="25" t="s">
        <v>53</v>
      </c>
      <c r="F16" s="26"/>
      <c r="G16" s="33" t="s">
        <v>77</v>
      </c>
      <c r="H16" s="34" t="s">
        <v>101</v>
      </c>
      <c r="I16" s="34" t="s">
        <v>102</v>
      </c>
      <c r="J16" s="33"/>
      <c r="K16" s="39">
        <v>646450.65</v>
      </c>
      <c r="L16" s="39"/>
      <c r="M16" s="39"/>
      <c r="N16" s="35"/>
      <c r="O16" s="23"/>
      <c r="P16" s="41" t="s">
        <v>148</v>
      </c>
      <c r="Q16" s="52">
        <f t="shared" ref="Q16:Q17" si="7">K16*0.95</f>
        <v>614128.11750000005</v>
      </c>
      <c r="R16" s="53">
        <f t="shared" ref="R16:R17" si="8">K16*0.05</f>
        <v>32322.532500000001</v>
      </c>
      <c r="S16" s="14"/>
      <c r="T16" s="16"/>
      <c r="U16" s="13"/>
      <c r="V16" s="15"/>
      <c r="W16" s="17"/>
      <c r="X16" s="59">
        <f>Q16</f>
        <v>614128.11750000005</v>
      </c>
      <c r="Y16" s="14"/>
      <c r="Z16" s="15"/>
      <c r="AA16" s="60">
        <v>43739</v>
      </c>
      <c r="AB16" s="61">
        <v>44713</v>
      </c>
      <c r="AC16" s="61">
        <v>44835</v>
      </c>
      <c r="AD16" s="61">
        <v>44896</v>
      </c>
      <c r="AE16" s="62">
        <v>44958</v>
      </c>
      <c r="AF16" s="60">
        <v>44958</v>
      </c>
      <c r="AG16" s="14"/>
      <c r="AH16" s="15"/>
    </row>
    <row r="17" spans="1:34" s="22" customFormat="1" ht="74.099999999999994" customHeight="1" x14ac:dyDescent="0.3">
      <c r="A17" s="24" t="s">
        <v>42</v>
      </c>
      <c r="B17" s="24" t="s">
        <v>49</v>
      </c>
      <c r="C17" s="24" t="s">
        <v>44</v>
      </c>
      <c r="D17" s="55" t="s">
        <v>50</v>
      </c>
      <c r="E17" s="25" t="s">
        <v>53</v>
      </c>
      <c r="F17" s="26"/>
      <c r="G17" s="30" t="s">
        <v>83</v>
      </c>
      <c r="H17" s="34" t="s">
        <v>101</v>
      </c>
      <c r="I17" s="34" t="s">
        <v>103</v>
      </c>
      <c r="J17" s="33"/>
      <c r="K17" s="39">
        <f>448327.31</f>
        <v>448327.31</v>
      </c>
      <c r="L17" s="39"/>
      <c r="M17" s="39"/>
      <c r="N17" s="35"/>
      <c r="O17" s="23"/>
      <c r="P17" s="41" t="s">
        <v>148</v>
      </c>
      <c r="Q17" s="52">
        <f t="shared" si="7"/>
        <v>425910.94449999998</v>
      </c>
      <c r="R17" s="53">
        <f t="shared" si="8"/>
        <v>22416.3655</v>
      </c>
      <c r="S17" s="14"/>
      <c r="T17" s="16"/>
      <c r="U17" s="13"/>
      <c r="V17" s="15"/>
      <c r="W17" s="17"/>
      <c r="X17" s="59">
        <f>Q17</f>
        <v>425910.94449999998</v>
      </c>
      <c r="Y17" s="14"/>
      <c r="Z17" s="15"/>
      <c r="AA17" s="60">
        <v>43739</v>
      </c>
      <c r="AB17" s="61">
        <v>44713</v>
      </c>
      <c r="AC17" s="61">
        <v>44835</v>
      </c>
      <c r="AD17" s="61">
        <v>44896</v>
      </c>
      <c r="AE17" s="62">
        <v>44958</v>
      </c>
      <c r="AF17" s="60">
        <v>44958</v>
      </c>
      <c r="AG17" s="14"/>
      <c r="AH17" s="15"/>
    </row>
    <row r="18" spans="1:34" s="22" customFormat="1" ht="74.099999999999994" customHeight="1" x14ac:dyDescent="0.3">
      <c r="A18" s="24" t="s">
        <v>42</v>
      </c>
      <c r="B18" s="24" t="s">
        <v>49</v>
      </c>
      <c r="C18" s="24" t="s">
        <v>44</v>
      </c>
      <c r="D18" s="55" t="s">
        <v>50</v>
      </c>
      <c r="E18" s="25" t="s">
        <v>53</v>
      </c>
      <c r="F18" s="26"/>
      <c r="G18" s="30" t="s">
        <v>83</v>
      </c>
      <c r="H18" s="34" t="s">
        <v>104</v>
      </c>
      <c r="I18" s="36" t="s">
        <v>105</v>
      </c>
      <c r="J18" s="33"/>
      <c r="K18" s="39">
        <v>9380539.1099999994</v>
      </c>
      <c r="L18" s="39"/>
      <c r="M18" s="39"/>
      <c r="N18" s="35"/>
      <c r="O18" s="23"/>
      <c r="P18" s="41" t="s">
        <v>149</v>
      </c>
      <c r="Q18" s="52">
        <v>7197200</v>
      </c>
      <c r="R18" s="53">
        <v>378800</v>
      </c>
      <c r="S18" s="14"/>
      <c r="T18" s="16"/>
      <c r="U18" s="13"/>
      <c r="V18" s="15"/>
      <c r="W18" s="17"/>
      <c r="X18" s="63">
        <v>1804539.11</v>
      </c>
      <c r="Y18" s="14"/>
      <c r="Z18" s="15"/>
      <c r="AA18" s="60">
        <v>43709</v>
      </c>
      <c r="AB18" s="61">
        <v>43800</v>
      </c>
      <c r="AC18" s="61">
        <v>44256</v>
      </c>
      <c r="AD18" s="61">
        <v>44621</v>
      </c>
      <c r="AE18" s="62">
        <v>44621</v>
      </c>
      <c r="AF18" s="60">
        <v>44621</v>
      </c>
      <c r="AG18" s="64"/>
      <c r="AH18" s="15"/>
    </row>
    <row r="19" spans="1:34" s="22" customFormat="1" ht="74.099999999999994" customHeight="1" x14ac:dyDescent="0.3">
      <c r="A19" s="24" t="s">
        <v>42</v>
      </c>
      <c r="B19" s="24" t="s">
        <v>49</v>
      </c>
      <c r="C19" s="24" t="s">
        <v>44</v>
      </c>
      <c r="D19" s="55" t="s">
        <v>50</v>
      </c>
      <c r="E19" s="25" t="s">
        <v>53</v>
      </c>
      <c r="F19" s="26"/>
      <c r="G19" s="30" t="s">
        <v>83</v>
      </c>
      <c r="H19" s="34" t="s">
        <v>106</v>
      </c>
      <c r="I19" s="36" t="s">
        <v>107</v>
      </c>
      <c r="J19" s="33"/>
      <c r="K19" s="39">
        <f>22408.95+9029.06</f>
        <v>31438.010000000002</v>
      </c>
      <c r="L19" s="39"/>
      <c r="M19" s="39"/>
      <c r="N19" s="35"/>
      <c r="O19" s="23"/>
      <c r="P19" s="41" t="s">
        <v>150</v>
      </c>
      <c r="Q19" s="13"/>
      <c r="R19" s="39">
        <f>22408.95+9029.06</f>
        <v>31438.010000000002</v>
      </c>
      <c r="S19" s="14"/>
      <c r="T19" s="16"/>
      <c r="U19" s="13"/>
      <c r="V19" s="15"/>
      <c r="W19" s="17"/>
      <c r="X19" s="13"/>
      <c r="Y19" s="39">
        <f>22408.95+9029.06</f>
        <v>31438.010000000002</v>
      </c>
      <c r="Z19" s="15"/>
      <c r="AA19" s="65" t="s">
        <v>158</v>
      </c>
      <c r="AB19" s="64" t="s">
        <v>159</v>
      </c>
      <c r="AC19" s="64" t="s">
        <v>159</v>
      </c>
      <c r="AD19" s="66" t="s">
        <v>159</v>
      </c>
      <c r="AE19" s="67" t="s">
        <v>159</v>
      </c>
      <c r="AF19" s="63" t="s">
        <v>159</v>
      </c>
      <c r="AG19" s="14"/>
      <c r="AH19" s="15"/>
    </row>
    <row r="20" spans="1:34" s="22" customFormat="1" ht="74.099999999999994" customHeight="1" x14ac:dyDescent="0.3">
      <c r="A20" s="24" t="s">
        <v>42</v>
      </c>
      <c r="B20" s="24" t="s">
        <v>43</v>
      </c>
      <c r="C20" s="24" t="s">
        <v>44</v>
      </c>
      <c r="D20" s="55" t="s">
        <v>45</v>
      </c>
      <c r="E20" s="25" t="s">
        <v>53</v>
      </c>
      <c r="F20" s="26"/>
      <c r="G20" s="33" t="s">
        <v>77</v>
      </c>
      <c r="H20" s="34" t="s">
        <v>108</v>
      </c>
      <c r="I20" s="36" t="s">
        <v>109</v>
      </c>
      <c r="J20" s="33"/>
      <c r="K20" s="39">
        <f>62390+35363.07</f>
        <v>97753.07</v>
      </c>
      <c r="L20" s="39"/>
      <c r="M20" s="39"/>
      <c r="N20" s="35"/>
      <c r="O20" s="23"/>
      <c r="P20" s="41" t="s">
        <v>150</v>
      </c>
      <c r="Q20" s="13"/>
      <c r="R20" s="39">
        <f>62390+35363.07</f>
        <v>97753.07</v>
      </c>
      <c r="S20" s="14"/>
      <c r="T20" s="16"/>
      <c r="U20" s="13"/>
      <c r="V20" s="15"/>
      <c r="W20" s="17"/>
      <c r="X20" s="13"/>
      <c r="Y20" s="39">
        <f>62390+35363.07</f>
        <v>97753.07</v>
      </c>
      <c r="Z20" s="15"/>
      <c r="AA20" s="65" t="s">
        <v>158</v>
      </c>
      <c r="AB20" s="64" t="s">
        <v>159</v>
      </c>
      <c r="AC20" s="64" t="s">
        <v>159</v>
      </c>
      <c r="AD20" s="66" t="s">
        <v>159</v>
      </c>
      <c r="AE20" s="67" t="s">
        <v>159</v>
      </c>
      <c r="AF20" s="63" t="s">
        <v>159</v>
      </c>
      <c r="AG20" s="14"/>
      <c r="AH20" s="15"/>
    </row>
    <row r="21" spans="1:34" s="22" customFormat="1" ht="74.099999999999994" customHeight="1" x14ac:dyDescent="0.3">
      <c r="A21" s="24" t="s">
        <v>42</v>
      </c>
      <c r="B21" s="24" t="s">
        <v>46</v>
      </c>
      <c r="C21" s="24" t="s">
        <v>44</v>
      </c>
      <c r="D21" s="55" t="s">
        <v>47</v>
      </c>
      <c r="E21" s="25" t="s">
        <v>53</v>
      </c>
      <c r="F21" s="26"/>
      <c r="G21" s="33" t="s">
        <v>98</v>
      </c>
      <c r="H21" s="34" t="s">
        <v>108</v>
      </c>
      <c r="I21" s="36" t="s">
        <v>109</v>
      </c>
      <c r="J21" s="33"/>
      <c r="K21" s="39">
        <v>82879.33</v>
      </c>
      <c r="L21" s="39"/>
      <c r="M21" s="39"/>
      <c r="N21" s="35"/>
      <c r="O21" s="23"/>
      <c r="P21" s="41" t="s">
        <v>150</v>
      </c>
      <c r="Q21" s="13"/>
      <c r="R21" s="39">
        <v>82879.33</v>
      </c>
      <c r="S21" s="14"/>
      <c r="T21" s="16"/>
      <c r="U21" s="13"/>
      <c r="V21" s="15"/>
      <c r="W21" s="17"/>
      <c r="X21" s="13"/>
      <c r="Y21" s="39">
        <v>82879.33</v>
      </c>
      <c r="Z21" s="15"/>
      <c r="AA21" s="65" t="s">
        <v>158</v>
      </c>
      <c r="AB21" s="64" t="s">
        <v>159</v>
      </c>
      <c r="AC21" s="64" t="s">
        <v>159</v>
      </c>
      <c r="AD21" s="66" t="s">
        <v>159</v>
      </c>
      <c r="AE21" s="67" t="s">
        <v>159</v>
      </c>
      <c r="AF21" s="63" t="s">
        <v>159</v>
      </c>
      <c r="AG21" s="14"/>
      <c r="AH21" s="15"/>
    </row>
    <row r="22" spans="1:34" s="22" customFormat="1" ht="74.099999999999994" customHeight="1" x14ac:dyDescent="0.3">
      <c r="A22" s="24" t="s">
        <v>42</v>
      </c>
      <c r="B22" s="24" t="s">
        <v>46</v>
      </c>
      <c r="C22" s="24" t="s">
        <v>44</v>
      </c>
      <c r="D22" s="55" t="s">
        <v>47</v>
      </c>
      <c r="E22" s="25" t="s">
        <v>53</v>
      </c>
      <c r="F22" s="26"/>
      <c r="G22" s="33" t="s">
        <v>98</v>
      </c>
      <c r="H22" s="34" t="s">
        <v>110</v>
      </c>
      <c r="I22" s="36" t="s">
        <v>111</v>
      </c>
      <c r="J22" s="33"/>
      <c r="K22" s="39">
        <v>194670.57</v>
      </c>
      <c r="L22" s="39"/>
      <c r="M22" s="39"/>
      <c r="N22" s="35"/>
      <c r="O22" s="23"/>
      <c r="P22" s="41" t="s">
        <v>150</v>
      </c>
      <c r="Q22" s="13"/>
      <c r="R22" s="39">
        <v>194670.57</v>
      </c>
      <c r="S22" s="14"/>
      <c r="T22" s="16"/>
      <c r="U22" s="13"/>
      <c r="V22" s="15"/>
      <c r="W22" s="17"/>
      <c r="X22" s="13"/>
      <c r="Y22" s="39">
        <v>194670.57</v>
      </c>
      <c r="Z22" s="15"/>
      <c r="AA22" s="65" t="s">
        <v>158</v>
      </c>
      <c r="AB22" s="64" t="s">
        <v>159</v>
      </c>
      <c r="AC22" s="64" t="s">
        <v>159</v>
      </c>
      <c r="AD22" s="66" t="s">
        <v>159</v>
      </c>
      <c r="AE22" s="67" t="s">
        <v>159</v>
      </c>
      <c r="AF22" s="63" t="s">
        <v>159</v>
      </c>
      <c r="AG22" s="14"/>
      <c r="AH22" s="15"/>
    </row>
    <row r="23" spans="1:34" s="22" customFormat="1" ht="74.099999999999994" customHeight="1" x14ac:dyDescent="0.3">
      <c r="A23" s="24" t="s">
        <v>42</v>
      </c>
      <c r="B23" s="24" t="s">
        <v>43</v>
      </c>
      <c r="C23" s="24" t="s">
        <v>44</v>
      </c>
      <c r="D23" s="55" t="s">
        <v>45</v>
      </c>
      <c r="E23" s="25" t="s">
        <v>53</v>
      </c>
      <c r="F23" s="26"/>
      <c r="G23" s="33" t="s">
        <v>77</v>
      </c>
      <c r="H23" s="34" t="s">
        <v>112</v>
      </c>
      <c r="I23" s="36" t="s">
        <v>113</v>
      </c>
      <c r="J23" s="33"/>
      <c r="K23" s="39">
        <v>470756.39</v>
      </c>
      <c r="L23" s="39"/>
      <c r="M23" s="39"/>
      <c r="N23" s="35"/>
      <c r="O23" s="23"/>
      <c r="P23" s="41" t="s">
        <v>150</v>
      </c>
      <c r="Q23" s="13"/>
      <c r="R23" s="39">
        <v>470756.39</v>
      </c>
      <c r="S23" s="14"/>
      <c r="T23" s="16"/>
      <c r="U23" s="13"/>
      <c r="V23" s="15"/>
      <c r="W23" s="17"/>
      <c r="X23" s="13"/>
      <c r="Y23" s="39">
        <v>470756.39</v>
      </c>
      <c r="Z23" s="15"/>
      <c r="AA23" s="65" t="s">
        <v>158</v>
      </c>
      <c r="AB23" s="64" t="s">
        <v>159</v>
      </c>
      <c r="AC23" s="64" t="s">
        <v>159</v>
      </c>
      <c r="AD23" s="66" t="s">
        <v>159</v>
      </c>
      <c r="AE23" s="67" t="s">
        <v>159</v>
      </c>
      <c r="AF23" s="63" t="s">
        <v>159</v>
      </c>
      <c r="AG23" s="14"/>
      <c r="AH23" s="15"/>
    </row>
    <row r="24" spans="1:34" s="22" customFormat="1" ht="74.099999999999994" customHeight="1" x14ac:dyDescent="0.3">
      <c r="A24" s="24" t="s">
        <v>42</v>
      </c>
      <c r="B24" s="24" t="s">
        <v>43</v>
      </c>
      <c r="C24" s="24" t="s">
        <v>44</v>
      </c>
      <c r="D24" s="55" t="s">
        <v>45</v>
      </c>
      <c r="E24" s="25" t="s">
        <v>53</v>
      </c>
      <c r="F24" s="26"/>
      <c r="G24" s="33" t="s">
        <v>77</v>
      </c>
      <c r="H24" s="34" t="s">
        <v>114</v>
      </c>
      <c r="I24" s="36" t="s">
        <v>115</v>
      </c>
      <c r="J24" s="33"/>
      <c r="K24" s="39">
        <v>9143484.3699999992</v>
      </c>
      <c r="L24" s="39"/>
      <c r="M24" s="39"/>
      <c r="N24" s="35"/>
      <c r="O24" s="23"/>
      <c r="P24" s="41" t="s">
        <v>151</v>
      </c>
      <c r="Q24" s="68">
        <v>8686310.5</v>
      </c>
      <c r="R24" s="69">
        <v>457174.22</v>
      </c>
      <c r="S24" s="14"/>
      <c r="T24" s="16"/>
      <c r="U24" s="13"/>
      <c r="V24" s="15"/>
      <c r="W24" s="17"/>
      <c r="X24" s="68">
        <v>2400000</v>
      </c>
      <c r="Y24" s="69">
        <v>800000</v>
      </c>
      <c r="Z24" s="70"/>
      <c r="AA24" s="63" t="s">
        <v>140</v>
      </c>
      <c r="AB24" s="64" t="s">
        <v>140</v>
      </c>
      <c r="AC24" s="64" t="s">
        <v>140</v>
      </c>
      <c r="AD24" s="61">
        <v>44562</v>
      </c>
      <c r="AE24" s="62">
        <v>44713</v>
      </c>
      <c r="AF24" s="61">
        <v>44562</v>
      </c>
      <c r="AG24" s="14"/>
      <c r="AH24" s="15"/>
    </row>
    <row r="25" spans="1:34" s="22" customFormat="1" ht="74.099999999999994" customHeight="1" x14ac:dyDescent="0.3">
      <c r="A25" s="24" t="s">
        <v>42</v>
      </c>
      <c r="B25" s="19" t="s">
        <v>55</v>
      </c>
      <c r="C25" s="24" t="s">
        <v>44</v>
      </c>
      <c r="D25" s="55"/>
      <c r="E25" s="25" t="s">
        <v>48</v>
      </c>
      <c r="F25" s="26"/>
      <c r="G25" s="30" t="s">
        <v>116</v>
      </c>
      <c r="H25" s="34" t="s">
        <v>81</v>
      </c>
      <c r="I25" s="32" t="s">
        <v>117</v>
      </c>
      <c r="J25" s="33"/>
      <c r="K25" s="39">
        <v>1700000</v>
      </c>
      <c r="L25" s="39"/>
      <c r="M25" s="39"/>
      <c r="N25" s="35"/>
      <c r="O25" s="23"/>
      <c r="P25" s="41" t="s">
        <v>152</v>
      </c>
      <c r="Q25" s="13"/>
      <c r="R25" s="69">
        <f>K25</f>
        <v>1700000</v>
      </c>
      <c r="S25" s="14"/>
      <c r="T25" s="16"/>
      <c r="U25" s="13"/>
      <c r="V25" s="15"/>
      <c r="W25" s="17"/>
      <c r="X25" s="68">
        <f>R25</f>
        <v>1700000</v>
      </c>
      <c r="Y25" s="14"/>
      <c r="Z25" s="15"/>
      <c r="AA25" s="60">
        <v>43344</v>
      </c>
      <c r="AB25" s="61">
        <v>43374</v>
      </c>
      <c r="AC25" s="61">
        <v>43374</v>
      </c>
      <c r="AD25" s="61">
        <v>44713</v>
      </c>
      <c r="AE25" s="62">
        <v>44713</v>
      </c>
      <c r="AF25" s="60">
        <v>44713</v>
      </c>
      <c r="AG25" s="14"/>
      <c r="AH25" s="15"/>
    </row>
    <row r="26" spans="1:34" s="124" customFormat="1" ht="74.099999999999994" customHeight="1" x14ac:dyDescent="0.3">
      <c r="A26" s="87" t="s">
        <v>42</v>
      </c>
      <c r="B26" s="85" t="s">
        <v>55</v>
      </c>
      <c r="C26" s="87" t="s">
        <v>44</v>
      </c>
      <c r="D26" s="109" t="s">
        <v>50</v>
      </c>
      <c r="E26" s="110" t="s">
        <v>48</v>
      </c>
      <c r="F26" s="111"/>
      <c r="G26" s="93" t="s">
        <v>116</v>
      </c>
      <c r="H26" s="112" t="s">
        <v>81</v>
      </c>
      <c r="I26" s="92" t="s">
        <v>280</v>
      </c>
      <c r="J26" s="113"/>
      <c r="K26" s="114">
        <v>526005.63</v>
      </c>
      <c r="L26" s="114"/>
      <c r="M26" s="114"/>
      <c r="N26" s="115"/>
      <c r="O26" s="116"/>
      <c r="P26" s="117" t="s">
        <v>281</v>
      </c>
      <c r="Q26" s="108"/>
      <c r="R26" s="114">
        <v>526005.63</v>
      </c>
      <c r="S26" s="107"/>
      <c r="T26" s="118"/>
      <c r="U26" s="108"/>
      <c r="V26" s="119"/>
      <c r="W26" s="120"/>
      <c r="X26" s="121">
        <f>R26-474589.5</f>
        <v>51416.130000000005</v>
      </c>
      <c r="Y26" s="107"/>
      <c r="Z26" s="119"/>
      <c r="AA26" s="122"/>
      <c r="AB26" s="103"/>
      <c r="AC26" s="103"/>
      <c r="AD26" s="103"/>
      <c r="AE26" s="123">
        <v>44501</v>
      </c>
      <c r="AF26" s="122"/>
      <c r="AG26" s="107"/>
      <c r="AH26" s="119"/>
    </row>
    <row r="27" spans="1:34" s="22" customFormat="1" ht="74.099999999999994" customHeight="1" x14ac:dyDescent="0.3">
      <c r="A27" s="24" t="s">
        <v>42</v>
      </c>
      <c r="B27" s="19" t="s">
        <v>55</v>
      </c>
      <c r="C27" s="24" t="s">
        <v>44</v>
      </c>
      <c r="D27" s="55"/>
      <c r="E27" s="25" t="s">
        <v>48</v>
      </c>
      <c r="F27" s="26"/>
      <c r="G27" s="30" t="s">
        <v>116</v>
      </c>
      <c r="H27" s="34" t="s">
        <v>81</v>
      </c>
      <c r="I27" s="32" t="s">
        <v>117</v>
      </c>
      <c r="J27" s="33"/>
      <c r="K27" s="39">
        <v>1537910</v>
      </c>
      <c r="L27" s="39"/>
      <c r="M27" s="39"/>
      <c r="N27" s="35"/>
      <c r="O27" s="23"/>
      <c r="P27" s="41" t="s">
        <v>153</v>
      </c>
      <c r="Q27" s="13"/>
      <c r="R27" s="69">
        <f>K27</f>
        <v>1537910</v>
      </c>
      <c r="S27" s="14"/>
      <c r="T27" s="16"/>
      <c r="U27" s="13"/>
      <c r="V27" s="15"/>
      <c r="W27" s="17"/>
      <c r="X27" s="68">
        <f>R27</f>
        <v>1537910</v>
      </c>
      <c r="Y27" s="14"/>
      <c r="Z27" s="15"/>
      <c r="AA27" s="60">
        <v>43344</v>
      </c>
      <c r="AB27" s="61">
        <v>43374</v>
      </c>
      <c r="AC27" s="61">
        <v>43374</v>
      </c>
      <c r="AD27" s="61">
        <v>44713</v>
      </c>
      <c r="AE27" s="62">
        <v>44713</v>
      </c>
      <c r="AF27" s="60">
        <v>44713</v>
      </c>
      <c r="AG27" s="14"/>
      <c r="AH27" s="15"/>
    </row>
    <row r="28" spans="1:34" s="22" customFormat="1" ht="74.099999999999994" customHeight="1" x14ac:dyDescent="0.3">
      <c r="A28" s="24" t="s">
        <v>42</v>
      </c>
      <c r="B28" s="19" t="s">
        <v>55</v>
      </c>
      <c r="C28" s="24" t="s">
        <v>44</v>
      </c>
      <c r="D28" s="55"/>
      <c r="E28" s="25" t="s">
        <v>48</v>
      </c>
      <c r="F28" s="26"/>
      <c r="G28" s="30" t="s">
        <v>116</v>
      </c>
      <c r="H28" s="34" t="s">
        <v>81</v>
      </c>
      <c r="I28" s="32" t="s">
        <v>117</v>
      </c>
      <c r="J28" s="33"/>
      <c r="K28" s="39">
        <v>1000000</v>
      </c>
      <c r="L28" s="39"/>
      <c r="M28" s="39"/>
      <c r="N28" s="35"/>
      <c r="O28" s="23"/>
      <c r="P28" s="41" t="s">
        <v>154</v>
      </c>
      <c r="Q28" s="13"/>
      <c r="R28" s="69">
        <f>K28</f>
        <v>1000000</v>
      </c>
      <c r="S28" s="14"/>
      <c r="T28" s="16"/>
      <c r="U28" s="13"/>
      <c r="V28" s="15"/>
      <c r="W28" s="17"/>
      <c r="X28" s="68">
        <f>R28</f>
        <v>1000000</v>
      </c>
      <c r="Y28" s="14"/>
      <c r="Z28" s="15"/>
      <c r="AA28" s="60">
        <v>43497</v>
      </c>
      <c r="AB28" s="61">
        <v>43556</v>
      </c>
      <c r="AC28" s="61">
        <v>43556</v>
      </c>
      <c r="AD28" s="61">
        <v>44713</v>
      </c>
      <c r="AE28" s="62">
        <v>44713</v>
      </c>
      <c r="AF28" s="60">
        <v>44713</v>
      </c>
      <c r="AG28" s="14"/>
      <c r="AH28" s="15"/>
    </row>
    <row r="29" spans="1:34" s="22" customFormat="1" ht="74.099999999999994" customHeight="1" x14ac:dyDescent="0.3">
      <c r="A29" s="24" t="s">
        <v>42</v>
      </c>
      <c r="B29" s="19" t="s">
        <v>55</v>
      </c>
      <c r="C29" s="24" t="s">
        <v>44</v>
      </c>
      <c r="D29" s="55"/>
      <c r="E29" s="25" t="s">
        <v>48</v>
      </c>
      <c r="F29" s="26"/>
      <c r="G29" s="30" t="s">
        <v>116</v>
      </c>
      <c r="H29" s="34" t="s">
        <v>81</v>
      </c>
      <c r="I29" s="32" t="s">
        <v>117</v>
      </c>
      <c r="J29" s="33"/>
      <c r="K29" s="39">
        <v>430041.31</v>
      </c>
      <c r="L29" s="39"/>
      <c r="M29" s="39"/>
      <c r="N29" s="35"/>
      <c r="O29" s="23"/>
      <c r="P29" s="41" t="s">
        <v>155</v>
      </c>
      <c r="Q29" s="13"/>
      <c r="R29" s="69">
        <f>K29</f>
        <v>430041.31</v>
      </c>
      <c r="S29" s="14"/>
      <c r="T29" s="16"/>
      <c r="U29" s="13"/>
      <c r="V29" s="15"/>
      <c r="W29" s="17"/>
      <c r="X29" s="68">
        <f>R29</f>
        <v>430041.31</v>
      </c>
      <c r="Y29" s="14"/>
      <c r="Z29" s="15"/>
      <c r="AA29" s="60">
        <v>43770</v>
      </c>
      <c r="AB29" s="61">
        <f>AA29</f>
        <v>43770</v>
      </c>
      <c r="AC29" s="61">
        <f>AB29</f>
        <v>43770</v>
      </c>
      <c r="AD29" s="61">
        <v>44713</v>
      </c>
      <c r="AE29" s="62">
        <v>44713</v>
      </c>
      <c r="AF29" s="60">
        <v>44713</v>
      </c>
      <c r="AG29" s="14"/>
      <c r="AH29" s="15"/>
    </row>
    <row r="30" spans="1:34" s="22" customFormat="1" ht="48" customHeight="1" x14ac:dyDescent="0.3">
      <c r="A30" s="19" t="s">
        <v>42</v>
      </c>
      <c r="B30" s="19" t="s">
        <v>55</v>
      </c>
      <c r="C30" s="24" t="s">
        <v>44</v>
      </c>
      <c r="D30" s="54"/>
      <c r="E30" s="20" t="s">
        <v>56</v>
      </c>
      <c r="F30" s="21"/>
      <c r="G30" s="30" t="s">
        <v>116</v>
      </c>
      <c r="H30" s="31" t="s">
        <v>118</v>
      </c>
      <c r="I30" s="32" t="s">
        <v>119</v>
      </c>
      <c r="J30" s="30"/>
      <c r="K30" s="38">
        <v>1587400</v>
      </c>
      <c r="L30" s="38"/>
      <c r="M30" s="38"/>
      <c r="N30" s="32" t="s">
        <v>160</v>
      </c>
      <c r="O30" s="18"/>
      <c r="P30" s="41" t="s">
        <v>161</v>
      </c>
      <c r="Q30" s="13"/>
      <c r="R30" s="14"/>
      <c r="S30" s="14"/>
      <c r="T30" s="16"/>
      <c r="U30" s="13"/>
      <c r="V30" s="15"/>
      <c r="W30" s="17"/>
      <c r="X30" s="38">
        <v>1587400</v>
      </c>
      <c r="Y30" s="38">
        <v>1587400</v>
      </c>
      <c r="Z30" s="38">
        <v>1587400</v>
      </c>
      <c r="AA30" s="13"/>
      <c r="AB30" s="14"/>
      <c r="AC30" s="14"/>
      <c r="AD30" s="14"/>
      <c r="AE30" s="15"/>
      <c r="AF30" s="13"/>
      <c r="AG30" s="14"/>
      <c r="AH30" s="15"/>
    </row>
    <row r="31" spans="1:34" s="22" customFormat="1" ht="48" customHeight="1" x14ac:dyDescent="0.3">
      <c r="A31" s="19" t="s">
        <v>42</v>
      </c>
      <c r="B31" s="19" t="s">
        <v>55</v>
      </c>
      <c r="C31" s="24" t="s">
        <v>44</v>
      </c>
      <c r="D31" s="54"/>
      <c r="E31" s="20" t="s">
        <v>56</v>
      </c>
      <c r="F31" s="21"/>
      <c r="G31" s="30" t="s">
        <v>116</v>
      </c>
      <c r="H31" s="31" t="s">
        <v>118</v>
      </c>
      <c r="I31" s="32" t="s">
        <v>119</v>
      </c>
      <c r="J31" s="30"/>
      <c r="K31" s="38">
        <f>317500*1.22</f>
        <v>387350</v>
      </c>
      <c r="L31" s="38"/>
      <c r="M31" s="38"/>
      <c r="N31" s="32" t="s">
        <v>160</v>
      </c>
      <c r="O31" s="18"/>
      <c r="P31" s="41" t="s">
        <v>161</v>
      </c>
      <c r="Q31" s="13"/>
      <c r="R31" s="14"/>
      <c r="S31" s="14"/>
      <c r="T31" s="16"/>
      <c r="U31" s="13"/>
      <c r="V31" s="15"/>
      <c r="W31" s="17"/>
      <c r="X31" s="38">
        <f>317500*1.22</f>
        <v>387350</v>
      </c>
      <c r="Y31" s="38">
        <f t="shared" ref="Y31:Z31" si="9">317500*1.22</f>
        <v>387350</v>
      </c>
      <c r="Z31" s="38">
        <f t="shared" si="9"/>
        <v>387350</v>
      </c>
      <c r="AA31" s="13"/>
      <c r="AB31" s="14"/>
      <c r="AC31" s="14"/>
      <c r="AD31" s="14"/>
      <c r="AE31" s="15"/>
      <c r="AF31" s="13"/>
      <c r="AG31" s="14"/>
      <c r="AH31" s="15"/>
    </row>
    <row r="32" spans="1:34" s="22" customFormat="1" ht="48" customHeight="1" x14ac:dyDescent="0.3">
      <c r="A32" s="19" t="s">
        <v>42</v>
      </c>
      <c r="B32" s="19" t="s">
        <v>55</v>
      </c>
      <c r="C32" s="24" t="s">
        <v>44</v>
      </c>
      <c r="D32" s="54"/>
      <c r="E32" s="20" t="s">
        <v>56</v>
      </c>
      <c r="F32" s="21"/>
      <c r="G32" s="30" t="s">
        <v>116</v>
      </c>
      <c r="H32" s="31" t="s">
        <v>118</v>
      </c>
      <c r="I32" s="32" t="s">
        <v>119</v>
      </c>
      <c r="J32" s="30"/>
      <c r="K32" s="38">
        <v>150516.96</v>
      </c>
      <c r="L32" s="38"/>
      <c r="M32" s="38"/>
      <c r="N32" s="32" t="s">
        <v>162</v>
      </c>
      <c r="O32" s="18"/>
      <c r="P32" s="41" t="s">
        <v>161</v>
      </c>
      <c r="Q32" s="13"/>
      <c r="R32" s="14"/>
      <c r="S32" s="14"/>
      <c r="T32" s="16"/>
      <c r="U32" s="13"/>
      <c r="V32" s="15"/>
      <c r="W32" s="17"/>
      <c r="X32" s="38">
        <v>150516.96</v>
      </c>
      <c r="Y32" s="66" t="s">
        <v>163</v>
      </c>
      <c r="Z32" s="67" t="s">
        <v>163</v>
      </c>
      <c r="AA32" s="13"/>
      <c r="AB32" s="14"/>
      <c r="AC32" s="14"/>
      <c r="AD32" s="14"/>
      <c r="AE32" s="15"/>
      <c r="AF32" s="13"/>
      <c r="AG32" s="14"/>
      <c r="AH32" s="15"/>
    </row>
    <row r="33" spans="1:34" s="22" customFormat="1" ht="48" customHeight="1" x14ac:dyDescent="0.3">
      <c r="A33" s="19" t="s">
        <v>42</v>
      </c>
      <c r="B33" s="19" t="s">
        <v>55</v>
      </c>
      <c r="C33" s="24" t="s">
        <v>44</v>
      </c>
      <c r="D33" s="54"/>
      <c r="E33" s="20" t="s">
        <v>56</v>
      </c>
      <c r="F33" s="21"/>
      <c r="G33" s="30" t="s">
        <v>116</v>
      </c>
      <c r="H33" s="31" t="s">
        <v>118</v>
      </c>
      <c r="I33" s="32" t="s">
        <v>119</v>
      </c>
      <c r="J33" s="30"/>
      <c r="K33" s="38">
        <f>9800*1.22</f>
        <v>11956</v>
      </c>
      <c r="L33" s="38"/>
      <c r="M33" s="38"/>
      <c r="N33" s="32" t="s">
        <v>164</v>
      </c>
      <c r="O33" s="18"/>
      <c r="P33" s="41" t="s">
        <v>161</v>
      </c>
      <c r="Q33" s="13"/>
      <c r="R33" s="14"/>
      <c r="S33" s="14"/>
      <c r="T33" s="16"/>
      <c r="U33" s="13"/>
      <c r="V33" s="15"/>
      <c r="W33" s="17"/>
      <c r="X33" s="71">
        <f>K33</f>
        <v>11956</v>
      </c>
      <c r="Y33" s="66"/>
      <c r="Z33" s="67"/>
      <c r="AA33" s="13"/>
      <c r="AB33" s="14"/>
      <c r="AC33" s="14"/>
      <c r="AD33" s="14"/>
      <c r="AE33" s="15"/>
      <c r="AF33" s="13"/>
      <c r="AG33" s="14"/>
      <c r="AH33" s="15"/>
    </row>
    <row r="34" spans="1:34" s="22" customFormat="1" ht="48" customHeight="1" x14ac:dyDescent="0.3">
      <c r="A34" s="19" t="s">
        <v>42</v>
      </c>
      <c r="B34" s="19" t="s">
        <v>55</v>
      </c>
      <c r="C34" s="24" t="s">
        <v>44</v>
      </c>
      <c r="D34" s="54"/>
      <c r="E34" s="20" t="s">
        <v>56</v>
      </c>
      <c r="F34" s="21"/>
      <c r="G34" s="30" t="s">
        <v>116</v>
      </c>
      <c r="H34" s="31" t="s">
        <v>120</v>
      </c>
      <c r="I34" s="32" t="s">
        <v>119</v>
      </c>
      <c r="J34" s="30"/>
      <c r="K34" s="38">
        <v>15490584</v>
      </c>
      <c r="L34" s="38"/>
      <c r="M34" s="38"/>
      <c r="N34" s="32" t="s">
        <v>139</v>
      </c>
      <c r="O34" s="18"/>
      <c r="P34" s="41" t="s">
        <v>161</v>
      </c>
      <c r="Q34" s="13"/>
      <c r="R34" s="14"/>
      <c r="S34" s="14"/>
      <c r="T34" s="16"/>
      <c r="U34" s="13"/>
      <c r="V34" s="15"/>
      <c r="W34" s="17"/>
      <c r="X34" s="71">
        <v>1930000</v>
      </c>
      <c r="Y34" s="38">
        <f>X34</f>
        <v>1930000</v>
      </c>
      <c r="Z34" s="38">
        <f>Y34</f>
        <v>1930000</v>
      </c>
      <c r="AA34" s="13"/>
      <c r="AB34" s="14"/>
      <c r="AC34" s="14"/>
      <c r="AD34" s="14"/>
      <c r="AE34" s="15"/>
      <c r="AF34" s="13"/>
      <c r="AG34" s="14"/>
      <c r="AH34" s="15"/>
    </row>
    <row r="35" spans="1:34" s="22" customFormat="1" ht="48" customHeight="1" x14ac:dyDescent="0.3">
      <c r="A35" s="19" t="s">
        <v>42</v>
      </c>
      <c r="B35" s="19" t="s">
        <v>55</v>
      </c>
      <c r="C35" s="24" t="s">
        <v>44</v>
      </c>
      <c r="D35" s="54"/>
      <c r="E35" s="20" t="s">
        <v>56</v>
      </c>
      <c r="F35" s="21"/>
      <c r="G35" s="30" t="s">
        <v>116</v>
      </c>
      <c r="H35" s="31" t="s">
        <v>121</v>
      </c>
      <c r="I35" s="32" t="s">
        <v>286</v>
      </c>
      <c r="J35" s="30"/>
      <c r="K35" s="38">
        <v>2500000</v>
      </c>
      <c r="L35" s="38"/>
      <c r="M35" s="38"/>
      <c r="N35" s="32" t="s">
        <v>140</v>
      </c>
      <c r="O35" s="18"/>
      <c r="P35" s="41" t="s">
        <v>161</v>
      </c>
      <c r="Q35" s="13"/>
      <c r="R35" s="14"/>
      <c r="S35" s="14"/>
      <c r="T35" s="16"/>
      <c r="U35" s="13"/>
      <c r="V35" s="15"/>
      <c r="W35" s="17"/>
      <c r="X35" s="71">
        <v>2500000</v>
      </c>
      <c r="Y35" s="71">
        <v>2500000</v>
      </c>
      <c r="Z35" s="71">
        <v>2500000</v>
      </c>
      <c r="AA35" s="13"/>
      <c r="AB35" s="14"/>
      <c r="AC35" s="14"/>
      <c r="AD35" s="14"/>
      <c r="AE35" s="15"/>
      <c r="AF35" s="13"/>
      <c r="AG35" s="14"/>
      <c r="AH35" s="15"/>
    </row>
    <row r="36" spans="1:34" s="22" customFormat="1" ht="48" customHeight="1" x14ac:dyDescent="0.3">
      <c r="A36" s="19" t="s">
        <v>42</v>
      </c>
      <c r="B36" s="19" t="s">
        <v>55</v>
      </c>
      <c r="C36" s="24" t="s">
        <v>44</v>
      </c>
      <c r="D36" s="54"/>
      <c r="E36" s="20" t="s">
        <v>56</v>
      </c>
      <c r="F36" s="21"/>
      <c r="G36" s="30" t="s">
        <v>116</v>
      </c>
      <c r="H36" s="31" t="s">
        <v>240</v>
      </c>
      <c r="I36" s="31" t="s">
        <v>240</v>
      </c>
      <c r="J36" s="30"/>
      <c r="K36" s="38">
        <f>250000*5</f>
        <v>1250000</v>
      </c>
      <c r="L36" s="38"/>
      <c r="M36" s="38"/>
      <c r="N36" s="32" t="s">
        <v>241</v>
      </c>
      <c r="O36" s="18"/>
      <c r="P36" s="41" t="s">
        <v>161</v>
      </c>
      <c r="Q36" s="13"/>
      <c r="R36" s="14"/>
      <c r="S36" s="14"/>
      <c r="T36" s="16"/>
      <c r="U36" s="13"/>
      <c r="V36" s="15"/>
      <c r="W36" s="17"/>
      <c r="X36" s="71">
        <v>250000</v>
      </c>
      <c r="Y36" s="71">
        <v>250000</v>
      </c>
      <c r="Z36" s="71">
        <v>250000</v>
      </c>
      <c r="AA36" s="13"/>
      <c r="AB36" s="14"/>
      <c r="AC36" s="14"/>
      <c r="AD36" s="14"/>
      <c r="AE36" s="15"/>
      <c r="AF36" s="13"/>
      <c r="AG36" s="14"/>
      <c r="AH36" s="15"/>
    </row>
    <row r="37" spans="1:34" s="22" customFormat="1" ht="48" customHeight="1" x14ac:dyDescent="0.3">
      <c r="A37" s="19" t="s">
        <v>42</v>
      </c>
      <c r="B37" s="19" t="s">
        <v>55</v>
      </c>
      <c r="C37" s="24" t="s">
        <v>44</v>
      </c>
      <c r="D37" s="54"/>
      <c r="E37" s="20" t="s">
        <v>56</v>
      </c>
      <c r="F37" s="21"/>
      <c r="G37" s="30" t="s">
        <v>116</v>
      </c>
      <c r="H37" s="31" t="s">
        <v>240</v>
      </c>
      <c r="I37" s="31" t="s">
        <v>240</v>
      </c>
      <c r="J37" s="30"/>
      <c r="K37" s="38">
        <f>150000*5</f>
        <v>750000</v>
      </c>
      <c r="L37" s="38"/>
      <c r="M37" s="38"/>
      <c r="N37" s="32" t="s">
        <v>241</v>
      </c>
      <c r="O37" s="18"/>
      <c r="P37" s="41" t="s">
        <v>161</v>
      </c>
      <c r="Q37" s="13"/>
      <c r="R37" s="14"/>
      <c r="S37" s="14"/>
      <c r="T37" s="16"/>
      <c r="U37" s="13"/>
      <c r="V37" s="15"/>
      <c r="W37" s="17"/>
      <c r="X37" s="71">
        <v>150000</v>
      </c>
      <c r="Y37" s="71">
        <v>150000</v>
      </c>
      <c r="Z37" s="71">
        <v>150000</v>
      </c>
      <c r="AA37" s="13"/>
      <c r="AB37" s="14"/>
      <c r="AC37" s="14"/>
      <c r="AD37" s="14"/>
      <c r="AE37" s="15"/>
      <c r="AF37" s="13"/>
      <c r="AG37" s="14"/>
      <c r="AH37" s="15"/>
    </row>
    <row r="38" spans="1:34" s="22" customFormat="1" ht="48" customHeight="1" x14ac:dyDescent="0.3">
      <c r="A38" s="19" t="s">
        <v>42</v>
      </c>
      <c r="B38" s="19" t="s">
        <v>55</v>
      </c>
      <c r="C38" s="24" t="s">
        <v>44</v>
      </c>
      <c r="D38" s="54"/>
      <c r="E38" s="20" t="s">
        <v>56</v>
      </c>
      <c r="F38" s="21"/>
      <c r="G38" s="30" t="s">
        <v>116</v>
      </c>
      <c r="H38" s="78" t="s">
        <v>242</v>
      </c>
      <c r="I38" s="78" t="s">
        <v>242</v>
      </c>
      <c r="J38" s="30"/>
      <c r="K38" s="38">
        <f>200000*3</f>
        <v>600000</v>
      </c>
      <c r="L38" s="38"/>
      <c r="M38" s="38"/>
      <c r="N38" s="32" t="s">
        <v>247</v>
      </c>
      <c r="O38" s="18"/>
      <c r="P38" s="41" t="s">
        <v>161</v>
      </c>
      <c r="Q38" s="13"/>
      <c r="R38" s="14"/>
      <c r="S38" s="14"/>
      <c r="T38" s="16"/>
      <c r="U38" s="13"/>
      <c r="V38" s="15"/>
      <c r="W38" s="17"/>
      <c r="X38" s="71">
        <v>200000</v>
      </c>
      <c r="Y38" s="71">
        <v>200000</v>
      </c>
      <c r="Z38" s="71">
        <v>200000</v>
      </c>
      <c r="AA38" s="13"/>
      <c r="AB38" s="14"/>
      <c r="AC38" s="14"/>
      <c r="AD38" s="14"/>
      <c r="AE38" s="15"/>
      <c r="AF38" s="13"/>
      <c r="AG38" s="14"/>
      <c r="AH38" s="15"/>
    </row>
    <row r="39" spans="1:34" s="22" customFormat="1" ht="48" customHeight="1" x14ac:dyDescent="0.3">
      <c r="A39" s="19" t="s">
        <v>42</v>
      </c>
      <c r="B39" s="19" t="s">
        <v>55</v>
      </c>
      <c r="C39" s="24" t="s">
        <v>44</v>
      </c>
      <c r="D39" s="54"/>
      <c r="E39" s="20" t="s">
        <v>56</v>
      </c>
      <c r="F39" s="21"/>
      <c r="G39" s="30" t="s">
        <v>116</v>
      </c>
      <c r="H39" s="78" t="s">
        <v>243</v>
      </c>
      <c r="I39" s="78" t="s">
        <v>243</v>
      </c>
      <c r="J39" s="30"/>
      <c r="K39" s="38">
        <f>800000*3</f>
        <v>2400000</v>
      </c>
      <c r="L39" s="38"/>
      <c r="M39" s="38"/>
      <c r="N39" s="32" t="s">
        <v>250</v>
      </c>
      <c r="O39" s="18"/>
      <c r="P39" s="41" t="s">
        <v>161</v>
      </c>
      <c r="Q39" s="13"/>
      <c r="R39" s="14"/>
      <c r="S39" s="14"/>
      <c r="T39" s="16"/>
      <c r="U39" s="13"/>
      <c r="V39" s="15"/>
      <c r="W39" s="17"/>
      <c r="X39" s="71">
        <v>800000</v>
      </c>
      <c r="Y39" s="71">
        <v>800000</v>
      </c>
      <c r="Z39" s="71">
        <v>800000</v>
      </c>
      <c r="AA39" s="13"/>
      <c r="AB39" s="14"/>
      <c r="AC39" s="14"/>
      <c r="AD39" s="14"/>
      <c r="AE39" s="15"/>
      <c r="AF39" s="13"/>
      <c r="AG39" s="14"/>
      <c r="AH39" s="15"/>
    </row>
    <row r="40" spans="1:34" s="22" customFormat="1" ht="48" customHeight="1" x14ac:dyDescent="0.3">
      <c r="A40" s="19" t="s">
        <v>42</v>
      </c>
      <c r="B40" s="19" t="s">
        <v>55</v>
      </c>
      <c r="C40" s="24" t="s">
        <v>44</v>
      </c>
      <c r="D40" s="54"/>
      <c r="E40" s="20" t="s">
        <v>56</v>
      </c>
      <c r="F40" s="21"/>
      <c r="G40" s="30" t="s">
        <v>116</v>
      </c>
      <c r="H40" s="78" t="s">
        <v>244</v>
      </c>
      <c r="I40" s="78" t="s">
        <v>244</v>
      </c>
      <c r="J40" s="30"/>
      <c r="K40" s="38">
        <f>85000*3</f>
        <v>255000</v>
      </c>
      <c r="L40" s="38"/>
      <c r="M40" s="38"/>
      <c r="N40" s="32" t="s">
        <v>248</v>
      </c>
      <c r="O40" s="18"/>
      <c r="P40" s="41" t="s">
        <v>161</v>
      </c>
      <c r="Q40" s="13"/>
      <c r="R40" s="14"/>
      <c r="S40" s="14"/>
      <c r="T40" s="16"/>
      <c r="U40" s="13"/>
      <c r="V40" s="15"/>
      <c r="W40" s="17"/>
      <c r="X40" s="71">
        <v>85000</v>
      </c>
      <c r="Y40" s="71">
        <v>85000</v>
      </c>
      <c r="Z40" s="71">
        <v>85000</v>
      </c>
      <c r="AA40" s="13"/>
      <c r="AB40" s="14"/>
      <c r="AC40" s="14"/>
      <c r="AD40" s="14"/>
      <c r="AE40" s="15"/>
      <c r="AF40" s="13"/>
      <c r="AG40" s="14"/>
      <c r="AH40" s="15"/>
    </row>
    <row r="41" spans="1:34" s="22" customFormat="1" ht="48" customHeight="1" x14ac:dyDescent="0.3">
      <c r="A41" s="19" t="s">
        <v>42</v>
      </c>
      <c r="B41" s="19" t="s">
        <v>55</v>
      </c>
      <c r="C41" s="24" t="s">
        <v>44</v>
      </c>
      <c r="D41" s="54"/>
      <c r="E41" s="20" t="s">
        <v>56</v>
      </c>
      <c r="F41" s="21"/>
      <c r="G41" s="30" t="s">
        <v>116</v>
      </c>
      <c r="H41" s="78" t="s">
        <v>245</v>
      </c>
      <c r="I41" s="78" t="s">
        <v>246</v>
      </c>
      <c r="J41" s="30"/>
      <c r="K41" s="38">
        <f>1200000*3</f>
        <v>3600000</v>
      </c>
      <c r="L41" s="38"/>
      <c r="M41" s="38"/>
      <c r="N41" s="32" t="s">
        <v>249</v>
      </c>
      <c r="O41" s="18"/>
      <c r="P41" s="41" t="s">
        <v>161</v>
      </c>
      <c r="Q41" s="13"/>
      <c r="R41" s="14"/>
      <c r="S41" s="14"/>
      <c r="T41" s="16"/>
      <c r="U41" s="13"/>
      <c r="V41" s="15"/>
      <c r="W41" s="17"/>
      <c r="X41" s="71">
        <v>1200000</v>
      </c>
      <c r="Y41" s="71">
        <v>1200000</v>
      </c>
      <c r="Z41" s="71">
        <v>1200000</v>
      </c>
      <c r="AA41" s="13"/>
      <c r="AB41" s="14"/>
      <c r="AC41" s="14"/>
      <c r="AD41" s="14"/>
      <c r="AE41" s="15"/>
      <c r="AF41" s="13"/>
      <c r="AG41" s="14"/>
      <c r="AH41" s="15"/>
    </row>
    <row r="42" spans="1:34" s="22" customFormat="1" ht="116.1" customHeight="1" x14ac:dyDescent="0.3">
      <c r="A42" s="19" t="s">
        <v>42</v>
      </c>
      <c r="B42" s="24" t="s">
        <v>43</v>
      </c>
      <c r="C42" s="24" t="s">
        <v>44</v>
      </c>
      <c r="D42" s="55" t="s">
        <v>45</v>
      </c>
      <c r="E42" s="25" t="s">
        <v>53</v>
      </c>
      <c r="F42" s="26"/>
      <c r="G42" s="33" t="s">
        <v>77</v>
      </c>
      <c r="H42" s="31" t="s">
        <v>122</v>
      </c>
      <c r="I42" s="32" t="s">
        <v>123</v>
      </c>
      <c r="J42" s="30"/>
      <c r="K42" s="38">
        <v>2914475.85</v>
      </c>
      <c r="L42" s="38"/>
      <c r="M42" s="38"/>
      <c r="N42" s="32"/>
      <c r="O42" s="18"/>
      <c r="P42" s="42" t="s">
        <v>156</v>
      </c>
      <c r="Q42" s="68">
        <f>K42*0.95</f>
        <v>2768752.0575000001</v>
      </c>
      <c r="R42" s="69">
        <f>K42*0.05</f>
        <v>145723.79250000001</v>
      </c>
      <c r="S42" s="14"/>
      <c r="T42" s="16"/>
      <c r="U42" s="13"/>
      <c r="V42" s="15"/>
      <c r="W42" s="17"/>
      <c r="X42" s="68">
        <f>R42</f>
        <v>145723.79250000001</v>
      </c>
      <c r="Y42" s="14"/>
      <c r="Z42" s="72">
        <f>Q42</f>
        <v>2768752.0575000001</v>
      </c>
      <c r="AA42" s="13"/>
      <c r="AB42" s="14"/>
      <c r="AC42" s="14"/>
      <c r="AD42" s="14"/>
      <c r="AE42" s="15"/>
      <c r="AF42" s="13"/>
      <c r="AG42" s="14"/>
      <c r="AH42" s="15"/>
    </row>
    <row r="43" spans="1:34" s="22" customFormat="1" ht="48" customHeight="1" x14ac:dyDescent="0.3">
      <c r="A43" s="19" t="s">
        <v>42</v>
      </c>
      <c r="B43" s="24" t="s">
        <v>43</v>
      </c>
      <c r="C43" s="24" t="s">
        <v>44</v>
      </c>
      <c r="D43" s="55" t="s">
        <v>57</v>
      </c>
      <c r="E43" s="25" t="s">
        <v>53</v>
      </c>
      <c r="F43" s="26"/>
      <c r="G43" s="33" t="s">
        <v>77</v>
      </c>
      <c r="H43" s="31" t="s">
        <v>124</v>
      </c>
      <c r="I43" s="31" t="s">
        <v>125</v>
      </c>
      <c r="J43" s="30"/>
      <c r="K43" s="38">
        <v>4300000</v>
      </c>
      <c r="L43" s="38"/>
      <c r="M43" s="38"/>
      <c r="N43" s="43" t="s">
        <v>165</v>
      </c>
      <c r="O43" s="18" t="s">
        <v>157</v>
      </c>
      <c r="P43" s="42"/>
      <c r="Q43" s="44"/>
      <c r="R43" s="14"/>
      <c r="S43" s="14"/>
      <c r="T43" s="16"/>
      <c r="U43" s="13"/>
      <c r="V43" s="15"/>
      <c r="W43" s="17"/>
      <c r="X43" s="13"/>
      <c r="Y43" s="14"/>
      <c r="Z43" s="15"/>
      <c r="AA43" s="13"/>
      <c r="AB43" s="14"/>
      <c r="AC43" s="14"/>
      <c r="AD43" s="14"/>
      <c r="AE43" s="15"/>
      <c r="AF43" s="13"/>
      <c r="AG43" s="14"/>
      <c r="AH43" s="15"/>
    </row>
    <row r="44" spans="1:34" s="22" customFormat="1" ht="48" customHeight="1" x14ac:dyDescent="0.3">
      <c r="A44" s="19" t="s">
        <v>42</v>
      </c>
      <c r="B44" s="24" t="s">
        <v>58</v>
      </c>
      <c r="C44" s="24" t="s">
        <v>44</v>
      </c>
      <c r="D44" s="55" t="s">
        <v>59</v>
      </c>
      <c r="E44" s="25" t="s">
        <v>53</v>
      </c>
      <c r="F44" s="26"/>
      <c r="G44" s="33" t="s">
        <v>98</v>
      </c>
      <c r="H44" s="31" t="s">
        <v>124</v>
      </c>
      <c r="I44" s="31" t="s">
        <v>125</v>
      </c>
      <c r="J44" s="30"/>
      <c r="K44" s="38">
        <v>2425000</v>
      </c>
      <c r="L44" s="38"/>
      <c r="M44" s="38"/>
      <c r="N44" s="43" t="s">
        <v>165</v>
      </c>
      <c r="O44" s="18" t="s">
        <v>157</v>
      </c>
      <c r="P44" s="42"/>
      <c r="Q44" s="44"/>
      <c r="R44" s="14"/>
      <c r="S44" s="14"/>
      <c r="T44" s="16"/>
      <c r="U44" s="13"/>
      <c r="V44" s="15"/>
      <c r="W44" s="17"/>
      <c r="X44" s="13"/>
      <c r="Y44" s="14"/>
      <c r="Z44" s="15"/>
      <c r="AA44" s="13"/>
      <c r="AB44" s="14"/>
      <c r="AC44" s="14"/>
      <c r="AD44" s="14"/>
      <c r="AE44" s="15"/>
      <c r="AF44" s="13"/>
      <c r="AG44" s="14"/>
      <c r="AH44" s="15"/>
    </row>
    <row r="45" spans="1:34" s="22" customFormat="1" ht="48" customHeight="1" x14ac:dyDescent="0.3">
      <c r="A45" s="19" t="s">
        <v>42</v>
      </c>
      <c r="B45" s="24" t="s">
        <v>51</v>
      </c>
      <c r="C45" s="24" t="s">
        <v>44</v>
      </c>
      <c r="D45" s="55" t="s">
        <v>60</v>
      </c>
      <c r="E45" s="25" t="s">
        <v>53</v>
      </c>
      <c r="F45" s="26"/>
      <c r="G45" s="30" t="s">
        <v>85</v>
      </c>
      <c r="H45" s="31" t="s">
        <v>124</v>
      </c>
      <c r="I45" s="31" t="s">
        <v>125</v>
      </c>
      <c r="J45" s="30"/>
      <c r="K45" s="38">
        <v>1625000</v>
      </c>
      <c r="L45" s="38"/>
      <c r="M45" s="38"/>
      <c r="N45" s="43" t="s">
        <v>165</v>
      </c>
      <c r="O45" s="18" t="s">
        <v>157</v>
      </c>
      <c r="P45" s="42"/>
      <c r="Q45" s="44"/>
      <c r="R45" s="14"/>
      <c r="S45" s="14"/>
      <c r="T45" s="16"/>
      <c r="U45" s="13"/>
      <c r="V45" s="15"/>
      <c r="W45" s="17"/>
      <c r="X45" s="13"/>
      <c r="Y45" s="14"/>
      <c r="Z45" s="15"/>
      <c r="AA45" s="13"/>
      <c r="AB45" s="14"/>
      <c r="AC45" s="14"/>
      <c r="AD45" s="14"/>
      <c r="AE45" s="15"/>
      <c r="AF45" s="13"/>
      <c r="AG45" s="14"/>
      <c r="AH45" s="15"/>
    </row>
    <row r="46" spans="1:34" s="22" customFormat="1" ht="48" customHeight="1" x14ac:dyDescent="0.3">
      <c r="A46" s="19" t="s">
        <v>42</v>
      </c>
      <c r="B46" s="24" t="s">
        <v>51</v>
      </c>
      <c r="C46" s="24" t="s">
        <v>44</v>
      </c>
      <c r="D46" s="55" t="s">
        <v>61</v>
      </c>
      <c r="E46" s="25" t="s">
        <v>53</v>
      </c>
      <c r="F46" s="26"/>
      <c r="G46" s="30" t="s">
        <v>85</v>
      </c>
      <c r="H46" s="31" t="s">
        <v>124</v>
      </c>
      <c r="I46" s="31" t="s">
        <v>125</v>
      </c>
      <c r="J46" s="30"/>
      <c r="K46" s="38">
        <v>733713.75</v>
      </c>
      <c r="L46" s="38"/>
      <c r="M46" s="38"/>
      <c r="N46" s="43" t="s">
        <v>165</v>
      </c>
      <c r="O46" s="18" t="s">
        <v>157</v>
      </c>
      <c r="P46" s="42"/>
      <c r="Q46" s="44"/>
      <c r="R46" s="14"/>
      <c r="S46" s="14"/>
      <c r="T46" s="16"/>
      <c r="U46" s="13"/>
      <c r="V46" s="15"/>
      <c r="W46" s="17"/>
      <c r="X46" s="13"/>
      <c r="Y46" s="14"/>
      <c r="Z46" s="15"/>
      <c r="AA46" s="13"/>
      <c r="AB46" s="14"/>
      <c r="AC46" s="14"/>
      <c r="AD46" s="14"/>
      <c r="AE46" s="15"/>
      <c r="AF46" s="13"/>
      <c r="AG46" s="14"/>
      <c r="AH46" s="15"/>
    </row>
    <row r="47" spans="1:34" s="22" customFormat="1" ht="48" customHeight="1" x14ac:dyDescent="0.3">
      <c r="A47" s="19" t="s">
        <v>42</v>
      </c>
      <c r="B47" s="24" t="s">
        <v>62</v>
      </c>
      <c r="C47" s="24" t="s">
        <v>44</v>
      </c>
      <c r="D47" s="55" t="s">
        <v>63</v>
      </c>
      <c r="E47" s="25" t="s">
        <v>53</v>
      </c>
      <c r="F47" s="26"/>
      <c r="G47" s="33" t="s">
        <v>126</v>
      </c>
      <c r="H47" s="31" t="s">
        <v>124</v>
      </c>
      <c r="I47" s="31" t="s">
        <v>125</v>
      </c>
      <c r="J47" s="30"/>
      <c r="K47" s="38">
        <v>875000</v>
      </c>
      <c r="L47" s="38"/>
      <c r="M47" s="38"/>
      <c r="N47" s="43" t="s">
        <v>165</v>
      </c>
      <c r="O47" s="18" t="s">
        <v>157</v>
      </c>
      <c r="P47" s="42"/>
      <c r="Q47" s="44"/>
      <c r="R47" s="14"/>
      <c r="S47" s="14"/>
      <c r="T47" s="16"/>
      <c r="U47" s="13"/>
      <c r="V47" s="15"/>
      <c r="W47" s="17"/>
      <c r="X47" s="13"/>
      <c r="Y47" s="14"/>
      <c r="Z47" s="15"/>
      <c r="AA47" s="13"/>
      <c r="AB47" s="14"/>
      <c r="AC47" s="14"/>
      <c r="AD47" s="14"/>
      <c r="AE47" s="15"/>
      <c r="AF47" s="13"/>
      <c r="AG47" s="14"/>
      <c r="AH47" s="15"/>
    </row>
    <row r="48" spans="1:34" s="22" customFormat="1" ht="48" customHeight="1" x14ac:dyDescent="0.3">
      <c r="A48" s="19" t="s">
        <v>42</v>
      </c>
      <c r="B48" s="24" t="s">
        <v>49</v>
      </c>
      <c r="C48" s="24" t="s">
        <v>44</v>
      </c>
      <c r="D48" s="55" t="s">
        <v>64</v>
      </c>
      <c r="E48" s="25" t="s">
        <v>53</v>
      </c>
      <c r="F48" s="26"/>
      <c r="G48" s="33" t="s">
        <v>127</v>
      </c>
      <c r="H48" s="31" t="s">
        <v>124</v>
      </c>
      <c r="I48" s="31" t="s">
        <v>125</v>
      </c>
      <c r="J48" s="30"/>
      <c r="K48" s="38">
        <v>1850000</v>
      </c>
      <c r="L48" s="38"/>
      <c r="M48" s="38"/>
      <c r="N48" s="43" t="s">
        <v>165</v>
      </c>
      <c r="O48" s="18" t="s">
        <v>157</v>
      </c>
      <c r="P48" s="42"/>
      <c r="Q48" s="44"/>
      <c r="R48" s="14"/>
      <c r="S48" s="14"/>
      <c r="T48" s="16"/>
      <c r="U48" s="13"/>
      <c r="V48" s="15"/>
      <c r="W48" s="17"/>
      <c r="X48" s="13"/>
      <c r="Y48" s="14"/>
      <c r="Z48" s="15"/>
      <c r="AA48" s="13"/>
      <c r="AB48" s="14"/>
      <c r="AC48" s="14"/>
      <c r="AD48" s="14"/>
      <c r="AE48" s="15"/>
      <c r="AF48" s="13"/>
      <c r="AG48" s="14"/>
      <c r="AH48" s="15"/>
    </row>
    <row r="49" spans="1:34" s="22" customFormat="1" ht="48" customHeight="1" x14ac:dyDescent="0.3">
      <c r="A49" s="19" t="s">
        <v>42</v>
      </c>
      <c r="B49" s="24" t="s">
        <v>49</v>
      </c>
      <c r="C49" s="24" t="s">
        <v>44</v>
      </c>
      <c r="D49" s="55" t="s">
        <v>65</v>
      </c>
      <c r="E49" s="25" t="s">
        <v>53</v>
      </c>
      <c r="F49" s="26"/>
      <c r="G49" s="33" t="s">
        <v>128</v>
      </c>
      <c r="H49" s="31" t="s">
        <v>124</v>
      </c>
      <c r="I49" s="31" t="s">
        <v>125</v>
      </c>
      <c r="J49" s="30"/>
      <c r="K49" s="38">
        <v>528375</v>
      </c>
      <c r="L49" s="38"/>
      <c r="M49" s="38"/>
      <c r="N49" s="43" t="s">
        <v>165</v>
      </c>
      <c r="O49" s="18" t="s">
        <v>157</v>
      </c>
      <c r="P49" s="42"/>
      <c r="Q49" s="44"/>
      <c r="R49" s="14"/>
      <c r="S49" s="14"/>
      <c r="T49" s="16"/>
      <c r="U49" s="13"/>
      <c r="V49" s="15"/>
      <c r="W49" s="17"/>
      <c r="X49" s="13"/>
      <c r="Y49" s="14"/>
      <c r="Z49" s="15"/>
      <c r="AA49" s="13"/>
      <c r="AB49" s="14"/>
      <c r="AC49" s="14"/>
      <c r="AD49" s="14"/>
      <c r="AE49" s="15"/>
      <c r="AF49" s="13"/>
      <c r="AG49" s="14"/>
      <c r="AH49" s="15"/>
    </row>
    <row r="50" spans="1:34" s="22" customFormat="1" ht="48" customHeight="1" x14ac:dyDescent="0.3">
      <c r="A50" s="19" t="s">
        <v>42</v>
      </c>
      <c r="B50" s="24" t="s">
        <v>66</v>
      </c>
      <c r="C50" s="24" t="s">
        <v>44</v>
      </c>
      <c r="D50" s="55" t="s">
        <v>67</v>
      </c>
      <c r="E50" s="25" t="s">
        <v>53</v>
      </c>
      <c r="F50" s="26"/>
      <c r="G50" s="33" t="s">
        <v>129</v>
      </c>
      <c r="H50" s="31" t="s">
        <v>124</v>
      </c>
      <c r="I50" s="31" t="s">
        <v>125</v>
      </c>
      <c r="J50" s="30"/>
      <c r="K50" s="38">
        <v>551181.49080000003</v>
      </c>
      <c r="L50" s="38"/>
      <c r="M50" s="38"/>
      <c r="N50" s="43" t="s">
        <v>165</v>
      </c>
      <c r="O50" s="18" t="s">
        <v>157</v>
      </c>
      <c r="P50" s="42"/>
      <c r="Q50" s="44"/>
      <c r="R50" s="14"/>
      <c r="S50" s="14"/>
      <c r="T50" s="16"/>
      <c r="U50" s="13"/>
      <c r="V50" s="15"/>
      <c r="W50" s="17"/>
      <c r="X50" s="13"/>
      <c r="Y50" s="14"/>
      <c r="Z50" s="15"/>
      <c r="AA50" s="13"/>
      <c r="AB50" s="14"/>
      <c r="AC50" s="14"/>
      <c r="AD50" s="14"/>
      <c r="AE50" s="15"/>
      <c r="AF50" s="13"/>
      <c r="AG50" s="14"/>
      <c r="AH50" s="15"/>
    </row>
    <row r="51" spans="1:34" s="22" customFormat="1" ht="48" customHeight="1" x14ac:dyDescent="0.3">
      <c r="A51" s="19" t="s">
        <v>42</v>
      </c>
      <c r="B51" s="19" t="s">
        <v>55</v>
      </c>
      <c r="C51" s="24" t="s">
        <v>44</v>
      </c>
      <c r="D51" s="55" t="s">
        <v>68</v>
      </c>
      <c r="E51" s="25" t="s">
        <v>69</v>
      </c>
      <c r="F51" s="26"/>
      <c r="G51" s="33" t="s">
        <v>98</v>
      </c>
      <c r="H51" s="31" t="s">
        <v>124</v>
      </c>
      <c r="I51" s="31" t="s">
        <v>130</v>
      </c>
      <c r="J51" s="30"/>
      <c r="K51" s="38">
        <v>2394712</v>
      </c>
      <c r="L51" s="38"/>
      <c r="M51" s="38"/>
      <c r="N51" s="43" t="s">
        <v>165</v>
      </c>
      <c r="O51" s="18" t="s">
        <v>157</v>
      </c>
      <c r="P51" s="42"/>
      <c r="Q51" s="44"/>
      <c r="R51" s="14"/>
      <c r="S51" s="14"/>
      <c r="T51" s="16"/>
      <c r="U51" s="13"/>
      <c r="V51" s="15"/>
      <c r="W51" s="17"/>
      <c r="X51" s="13"/>
      <c r="Y51" s="14"/>
      <c r="Z51" s="15"/>
      <c r="AA51" s="13"/>
      <c r="AB51" s="14"/>
      <c r="AC51" s="14"/>
      <c r="AD51" s="14"/>
      <c r="AE51" s="15"/>
      <c r="AF51" s="13"/>
      <c r="AG51" s="14"/>
      <c r="AH51" s="15"/>
    </row>
    <row r="52" spans="1:34" s="22" customFormat="1" ht="48" customHeight="1" x14ac:dyDescent="0.3">
      <c r="A52" s="19" t="s">
        <v>42</v>
      </c>
      <c r="B52" s="19" t="s">
        <v>55</v>
      </c>
      <c r="C52" s="24" t="s">
        <v>44</v>
      </c>
      <c r="D52" s="55" t="s">
        <v>70</v>
      </c>
      <c r="E52" s="25" t="s">
        <v>69</v>
      </c>
      <c r="F52" s="26"/>
      <c r="G52" s="33" t="s">
        <v>126</v>
      </c>
      <c r="H52" s="31" t="s">
        <v>124</v>
      </c>
      <c r="I52" s="31" t="s">
        <v>130</v>
      </c>
      <c r="J52" s="30"/>
      <c r="K52" s="38">
        <v>3172040</v>
      </c>
      <c r="L52" s="38"/>
      <c r="M52" s="38"/>
      <c r="N52" s="43" t="s">
        <v>165</v>
      </c>
      <c r="O52" s="18" t="s">
        <v>157</v>
      </c>
      <c r="P52" s="42"/>
      <c r="Q52" s="44"/>
      <c r="R52" s="14"/>
      <c r="S52" s="14"/>
      <c r="T52" s="16"/>
      <c r="U52" s="13"/>
      <c r="V52" s="15"/>
      <c r="W52" s="17"/>
      <c r="X52" s="13"/>
      <c r="Y52" s="14"/>
      <c r="Z52" s="15"/>
      <c r="AA52" s="13"/>
      <c r="AB52" s="14"/>
      <c r="AC52" s="14"/>
      <c r="AD52" s="14"/>
      <c r="AE52" s="15"/>
      <c r="AF52" s="13"/>
      <c r="AG52" s="14"/>
      <c r="AH52" s="15"/>
    </row>
    <row r="53" spans="1:34" s="22" customFormat="1" ht="48" customHeight="1" x14ac:dyDescent="0.3">
      <c r="A53" s="19" t="s">
        <v>42</v>
      </c>
      <c r="B53" s="24" t="s">
        <v>43</v>
      </c>
      <c r="C53" s="24" t="s">
        <v>44</v>
      </c>
      <c r="D53" s="55" t="s">
        <v>57</v>
      </c>
      <c r="E53" s="25" t="s">
        <v>69</v>
      </c>
      <c r="F53" s="26"/>
      <c r="G53" s="33" t="s">
        <v>77</v>
      </c>
      <c r="H53" s="31" t="s">
        <v>124</v>
      </c>
      <c r="I53" s="31" t="s">
        <v>130</v>
      </c>
      <c r="J53" s="30"/>
      <c r="K53" s="38">
        <v>2394150</v>
      </c>
      <c r="L53" s="38"/>
      <c r="M53" s="38"/>
      <c r="N53" s="43" t="s">
        <v>165</v>
      </c>
      <c r="O53" s="18" t="s">
        <v>157</v>
      </c>
      <c r="P53" s="42"/>
      <c r="Q53" s="44"/>
      <c r="R53" s="14"/>
      <c r="S53" s="14"/>
      <c r="T53" s="16"/>
      <c r="U53" s="13"/>
      <c r="V53" s="15"/>
      <c r="W53" s="17"/>
      <c r="X53" s="13"/>
      <c r="Y53" s="14"/>
      <c r="Z53" s="15"/>
      <c r="AA53" s="13"/>
      <c r="AB53" s="14"/>
      <c r="AC53" s="14"/>
      <c r="AD53" s="14"/>
      <c r="AE53" s="15"/>
      <c r="AF53" s="13"/>
      <c r="AG53" s="14"/>
      <c r="AH53" s="15"/>
    </row>
    <row r="54" spans="1:34" s="22" customFormat="1" ht="48" customHeight="1" x14ac:dyDescent="0.3">
      <c r="A54" s="19" t="s">
        <v>42</v>
      </c>
      <c r="B54" s="24" t="s">
        <v>43</v>
      </c>
      <c r="C54" s="24" t="s">
        <v>44</v>
      </c>
      <c r="D54" s="55" t="s">
        <v>57</v>
      </c>
      <c r="E54" s="25" t="s">
        <v>69</v>
      </c>
      <c r="F54" s="26"/>
      <c r="G54" s="33" t="s">
        <v>77</v>
      </c>
      <c r="H54" s="31" t="s">
        <v>124</v>
      </c>
      <c r="I54" s="31" t="s">
        <v>130</v>
      </c>
      <c r="J54" s="30"/>
      <c r="K54" s="38">
        <v>3111080</v>
      </c>
      <c r="L54" s="38"/>
      <c r="M54" s="38"/>
      <c r="N54" s="43" t="s">
        <v>165</v>
      </c>
      <c r="O54" s="18" t="s">
        <v>157</v>
      </c>
      <c r="P54" s="42"/>
      <c r="Q54" s="44"/>
      <c r="R54" s="14"/>
      <c r="S54" s="14"/>
      <c r="T54" s="16"/>
      <c r="U54" s="13"/>
      <c r="V54" s="15"/>
      <c r="W54" s="17"/>
      <c r="X54" s="13"/>
      <c r="Y54" s="14"/>
      <c r="Z54" s="15"/>
      <c r="AA54" s="13"/>
      <c r="AB54" s="14"/>
      <c r="AC54" s="14"/>
      <c r="AD54" s="14"/>
      <c r="AE54" s="15"/>
      <c r="AF54" s="13"/>
      <c r="AG54" s="14"/>
      <c r="AH54" s="15"/>
    </row>
    <row r="55" spans="1:34" s="22" customFormat="1" ht="48" customHeight="1" x14ac:dyDescent="0.3">
      <c r="A55" s="19" t="s">
        <v>42</v>
      </c>
      <c r="B55" s="24" t="s">
        <v>66</v>
      </c>
      <c r="C55" s="24" t="s">
        <v>44</v>
      </c>
      <c r="D55" s="55" t="s">
        <v>67</v>
      </c>
      <c r="E55" s="25" t="s">
        <v>69</v>
      </c>
      <c r="F55" s="26"/>
      <c r="G55" s="33" t="s">
        <v>129</v>
      </c>
      <c r="H55" s="31" t="s">
        <v>124</v>
      </c>
      <c r="I55" s="31" t="s">
        <v>130</v>
      </c>
      <c r="J55" s="30"/>
      <c r="K55" s="38">
        <v>836606</v>
      </c>
      <c r="L55" s="38"/>
      <c r="M55" s="38"/>
      <c r="N55" s="43" t="s">
        <v>165</v>
      </c>
      <c r="O55" s="18" t="s">
        <v>157</v>
      </c>
      <c r="P55" s="42"/>
      <c r="Q55" s="44"/>
      <c r="R55" s="14"/>
      <c r="S55" s="14"/>
      <c r="T55" s="16"/>
      <c r="U55" s="13"/>
      <c r="V55" s="15"/>
      <c r="W55" s="17"/>
      <c r="X55" s="13"/>
      <c r="Y55" s="14"/>
      <c r="Z55" s="15"/>
      <c r="AA55" s="13"/>
      <c r="AB55" s="14"/>
      <c r="AC55" s="14"/>
      <c r="AD55" s="14"/>
      <c r="AE55" s="15"/>
      <c r="AF55" s="13"/>
      <c r="AG55" s="14"/>
      <c r="AH55" s="15"/>
    </row>
    <row r="56" spans="1:34" s="22" customFormat="1" ht="48" customHeight="1" x14ac:dyDescent="0.3">
      <c r="A56" s="19" t="s">
        <v>42</v>
      </c>
      <c r="B56" s="24" t="s">
        <v>49</v>
      </c>
      <c r="C56" s="24" t="s">
        <v>44</v>
      </c>
      <c r="D56" s="55" t="s">
        <v>64</v>
      </c>
      <c r="E56" s="25" t="s">
        <v>69</v>
      </c>
      <c r="F56" s="26"/>
      <c r="G56" s="33" t="s">
        <v>127</v>
      </c>
      <c r="H56" s="31" t="s">
        <v>124</v>
      </c>
      <c r="I56" s="31" t="s">
        <v>130</v>
      </c>
      <c r="J56" s="30"/>
      <c r="K56" s="38">
        <v>1886985</v>
      </c>
      <c r="L56" s="38"/>
      <c r="M56" s="38"/>
      <c r="N56" s="43" t="s">
        <v>165</v>
      </c>
      <c r="O56" s="18" t="s">
        <v>157</v>
      </c>
      <c r="P56" s="42"/>
      <c r="Q56" s="44"/>
      <c r="R56" s="14"/>
      <c r="S56" s="14"/>
      <c r="T56" s="16"/>
      <c r="U56" s="13"/>
      <c r="V56" s="15"/>
      <c r="W56" s="17"/>
      <c r="X56" s="13"/>
      <c r="Y56" s="14"/>
      <c r="Z56" s="15"/>
      <c r="AA56" s="13"/>
      <c r="AB56" s="14"/>
      <c r="AC56" s="14"/>
      <c r="AD56" s="14"/>
      <c r="AE56" s="15"/>
      <c r="AF56" s="13"/>
      <c r="AG56" s="14"/>
      <c r="AH56" s="15"/>
    </row>
    <row r="57" spans="1:34" s="22" customFormat="1" ht="48" customHeight="1" x14ac:dyDescent="0.3">
      <c r="A57" s="19" t="s">
        <v>42</v>
      </c>
      <c r="B57" s="19" t="s">
        <v>55</v>
      </c>
      <c r="C57" s="24" t="s">
        <v>44</v>
      </c>
      <c r="D57" s="55" t="s">
        <v>71</v>
      </c>
      <c r="E57" s="25" t="s">
        <v>53</v>
      </c>
      <c r="F57" s="26"/>
      <c r="G57" s="33" t="s">
        <v>131</v>
      </c>
      <c r="H57" s="31" t="s">
        <v>124</v>
      </c>
      <c r="I57" s="31" t="s">
        <v>132</v>
      </c>
      <c r="J57" s="30"/>
      <c r="K57" s="38">
        <v>732000</v>
      </c>
      <c r="L57" s="38"/>
      <c r="M57" s="38"/>
      <c r="N57" s="43" t="s">
        <v>165</v>
      </c>
      <c r="O57" s="18" t="s">
        <v>157</v>
      </c>
      <c r="P57" s="42"/>
      <c r="Q57" s="44"/>
      <c r="R57" s="14"/>
      <c r="S57" s="14"/>
      <c r="T57" s="16"/>
      <c r="U57" s="13"/>
      <c r="V57" s="15"/>
      <c r="W57" s="17"/>
      <c r="X57" s="13"/>
      <c r="Y57" s="14"/>
      <c r="Z57" s="15"/>
      <c r="AA57" s="13"/>
      <c r="AB57" s="14"/>
      <c r="AC57" s="14"/>
      <c r="AD57" s="14"/>
      <c r="AE57" s="15"/>
      <c r="AF57" s="13"/>
      <c r="AG57" s="14"/>
      <c r="AH57" s="15"/>
    </row>
    <row r="58" spans="1:34" s="22" customFormat="1" ht="48" customHeight="1" x14ac:dyDescent="0.3">
      <c r="A58" s="19" t="s">
        <v>42</v>
      </c>
      <c r="B58" s="24" t="s">
        <v>43</v>
      </c>
      <c r="C58" s="24" t="s">
        <v>44</v>
      </c>
      <c r="D58" s="55" t="s">
        <v>57</v>
      </c>
      <c r="E58" s="25" t="s">
        <v>53</v>
      </c>
      <c r="F58" s="26"/>
      <c r="G58" s="33" t="s">
        <v>77</v>
      </c>
      <c r="H58" s="31" t="s">
        <v>124</v>
      </c>
      <c r="I58" s="31" t="s">
        <v>133</v>
      </c>
      <c r="J58" s="30"/>
      <c r="K58" s="38">
        <v>826402.5</v>
      </c>
      <c r="L58" s="38"/>
      <c r="M58" s="38"/>
      <c r="N58" s="43" t="s">
        <v>165</v>
      </c>
      <c r="O58" s="18" t="s">
        <v>157</v>
      </c>
      <c r="P58" s="42"/>
      <c r="Q58" s="44"/>
      <c r="R58" s="14"/>
      <c r="S58" s="14"/>
      <c r="T58" s="16"/>
      <c r="U58" s="13"/>
      <c r="V58" s="15"/>
      <c r="W58" s="17"/>
      <c r="X58" s="13"/>
      <c r="Y58" s="14"/>
      <c r="Z58" s="15"/>
      <c r="AA58" s="13"/>
      <c r="AB58" s="14"/>
      <c r="AC58" s="14"/>
      <c r="AD58" s="14"/>
      <c r="AE58" s="15"/>
      <c r="AF58" s="13"/>
      <c r="AG58" s="14"/>
      <c r="AH58" s="15"/>
    </row>
    <row r="59" spans="1:34" s="22" customFormat="1" ht="48" customHeight="1" x14ac:dyDescent="0.3">
      <c r="A59" s="19" t="s">
        <v>42</v>
      </c>
      <c r="B59" s="24" t="s">
        <v>46</v>
      </c>
      <c r="C59" s="24" t="s">
        <v>44</v>
      </c>
      <c r="D59" s="55" t="s">
        <v>59</v>
      </c>
      <c r="E59" s="25" t="s">
        <v>53</v>
      </c>
      <c r="F59" s="26"/>
      <c r="G59" s="33" t="s">
        <v>98</v>
      </c>
      <c r="H59" s="31" t="s">
        <v>124</v>
      </c>
      <c r="I59" s="31" t="s">
        <v>133</v>
      </c>
      <c r="J59" s="30"/>
      <c r="K59" s="38">
        <v>890797.5</v>
      </c>
      <c r="L59" s="38"/>
      <c r="M59" s="38"/>
      <c r="N59" s="43" t="s">
        <v>165</v>
      </c>
      <c r="O59" s="18" t="s">
        <v>157</v>
      </c>
      <c r="P59" s="42"/>
      <c r="Q59" s="44"/>
      <c r="R59" s="14"/>
      <c r="S59" s="14"/>
      <c r="T59" s="16"/>
      <c r="U59" s="13"/>
      <c r="V59" s="15"/>
      <c r="W59" s="17"/>
      <c r="X59" s="13"/>
      <c r="Y59" s="14"/>
      <c r="Z59" s="15"/>
      <c r="AA59" s="13"/>
      <c r="AB59" s="14"/>
      <c r="AC59" s="14"/>
      <c r="AD59" s="14"/>
      <c r="AE59" s="15"/>
      <c r="AF59" s="13"/>
      <c r="AG59" s="14"/>
      <c r="AH59" s="15"/>
    </row>
    <row r="60" spans="1:34" s="22" customFormat="1" ht="48" customHeight="1" x14ac:dyDescent="0.3">
      <c r="A60" s="19" t="s">
        <v>42</v>
      </c>
      <c r="B60" s="24" t="s">
        <v>51</v>
      </c>
      <c r="C60" s="24" t="s">
        <v>44</v>
      </c>
      <c r="D60" s="55" t="s">
        <v>51</v>
      </c>
      <c r="E60" s="25" t="s">
        <v>53</v>
      </c>
      <c r="F60" s="26"/>
      <c r="G60" s="30" t="s">
        <v>85</v>
      </c>
      <c r="H60" s="31" t="s">
        <v>124</v>
      </c>
      <c r="I60" s="31" t="s">
        <v>133</v>
      </c>
      <c r="J60" s="30"/>
      <c r="K60" s="38">
        <v>665720</v>
      </c>
      <c r="L60" s="38"/>
      <c r="M60" s="38"/>
      <c r="N60" s="43" t="s">
        <v>165</v>
      </c>
      <c r="O60" s="18" t="s">
        <v>157</v>
      </c>
      <c r="P60" s="42"/>
      <c r="Q60" s="44"/>
      <c r="R60" s="14"/>
      <c r="S60" s="14"/>
      <c r="T60" s="16"/>
      <c r="U60" s="13"/>
      <c r="V60" s="15"/>
      <c r="W60" s="17"/>
      <c r="X60" s="13"/>
      <c r="Y60" s="14"/>
      <c r="Z60" s="15"/>
      <c r="AA60" s="13"/>
      <c r="AB60" s="14"/>
      <c r="AC60" s="14"/>
      <c r="AD60" s="14"/>
      <c r="AE60" s="15"/>
      <c r="AF60" s="13"/>
      <c r="AG60" s="14"/>
      <c r="AH60" s="15"/>
    </row>
    <row r="61" spans="1:34" s="22" customFormat="1" ht="48" customHeight="1" x14ac:dyDescent="0.3">
      <c r="A61" s="19" t="s">
        <v>42</v>
      </c>
      <c r="B61" s="24" t="s">
        <v>46</v>
      </c>
      <c r="C61" s="24" t="s">
        <v>44</v>
      </c>
      <c r="D61" s="55" t="s">
        <v>72</v>
      </c>
      <c r="E61" s="25" t="s">
        <v>53</v>
      </c>
      <c r="F61" s="26"/>
      <c r="G61" s="33" t="s">
        <v>98</v>
      </c>
      <c r="H61" s="31" t="s">
        <v>124</v>
      </c>
      <c r="I61" s="31" t="s">
        <v>133</v>
      </c>
      <c r="J61" s="30"/>
      <c r="K61" s="38">
        <v>553797</v>
      </c>
      <c r="L61" s="38"/>
      <c r="M61" s="38"/>
      <c r="N61" s="43" t="s">
        <v>165</v>
      </c>
      <c r="O61" s="18" t="s">
        <v>157</v>
      </c>
      <c r="P61" s="42"/>
      <c r="Q61" s="44"/>
      <c r="R61" s="14"/>
      <c r="S61" s="14"/>
      <c r="T61" s="16"/>
      <c r="U61" s="13"/>
      <c r="V61" s="15"/>
      <c r="W61" s="17"/>
      <c r="X61" s="13"/>
      <c r="Y61" s="14"/>
      <c r="Z61" s="15"/>
      <c r="AA61" s="13"/>
      <c r="AB61" s="14"/>
      <c r="AC61" s="14"/>
      <c r="AD61" s="14"/>
      <c r="AE61" s="15"/>
      <c r="AF61" s="13"/>
      <c r="AG61" s="14"/>
      <c r="AH61" s="15"/>
    </row>
    <row r="62" spans="1:34" s="22" customFormat="1" ht="48" customHeight="1" x14ac:dyDescent="0.3">
      <c r="A62" s="19" t="s">
        <v>42</v>
      </c>
      <c r="B62" s="24" t="s">
        <v>51</v>
      </c>
      <c r="C62" s="24" t="s">
        <v>44</v>
      </c>
      <c r="D62" s="55" t="s">
        <v>60</v>
      </c>
      <c r="E62" s="25" t="s">
        <v>69</v>
      </c>
      <c r="F62" s="26"/>
      <c r="G62" s="30" t="s">
        <v>85</v>
      </c>
      <c r="H62" s="31" t="s">
        <v>124</v>
      </c>
      <c r="I62" s="31" t="s">
        <v>130</v>
      </c>
      <c r="J62" s="30"/>
      <c r="K62" s="38">
        <v>1544224</v>
      </c>
      <c r="L62" s="38"/>
      <c r="M62" s="38"/>
      <c r="N62" s="43" t="s">
        <v>165</v>
      </c>
      <c r="O62" s="18" t="s">
        <v>157</v>
      </c>
      <c r="P62" s="42"/>
      <c r="Q62" s="44"/>
      <c r="R62" s="14"/>
      <c r="S62" s="14"/>
      <c r="T62" s="16"/>
      <c r="U62" s="13"/>
      <c r="V62" s="15"/>
      <c r="W62" s="17"/>
      <c r="X62" s="13"/>
      <c r="Y62" s="14"/>
      <c r="Z62" s="15"/>
      <c r="AA62" s="13"/>
      <c r="AB62" s="14"/>
      <c r="AC62" s="14"/>
      <c r="AD62" s="14"/>
      <c r="AE62" s="15"/>
      <c r="AF62" s="13"/>
      <c r="AG62" s="14"/>
      <c r="AH62" s="15"/>
    </row>
    <row r="63" spans="1:34" s="22" customFormat="1" ht="48" customHeight="1" x14ac:dyDescent="0.3">
      <c r="A63" s="19" t="s">
        <v>42</v>
      </c>
      <c r="B63" s="24" t="s">
        <v>49</v>
      </c>
      <c r="C63" s="24" t="s">
        <v>44</v>
      </c>
      <c r="D63" s="55" t="s">
        <v>64</v>
      </c>
      <c r="E63" s="25" t="s">
        <v>53</v>
      </c>
      <c r="F63" s="26"/>
      <c r="G63" s="33" t="s">
        <v>127</v>
      </c>
      <c r="H63" s="31" t="s">
        <v>124</v>
      </c>
      <c r="I63" s="31" t="s">
        <v>133</v>
      </c>
      <c r="J63" s="30"/>
      <c r="K63" s="38">
        <v>708345</v>
      </c>
      <c r="L63" s="38"/>
      <c r="M63" s="38"/>
      <c r="N63" s="43" t="s">
        <v>165</v>
      </c>
      <c r="O63" s="18" t="s">
        <v>157</v>
      </c>
      <c r="P63" s="42"/>
      <c r="Q63" s="44"/>
      <c r="R63" s="14"/>
      <c r="S63" s="14"/>
      <c r="T63" s="16"/>
      <c r="U63" s="13"/>
      <c r="V63" s="15"/>
      <c r="W63" s="17"/>
      <c r="X63" s="13"/>
      <c r="Y63" s="14"/>
      <c r="Z63" s="15"/>
      <c r="AA63" s="13"/>
      <c r="AB63" s="14"/>
      <c r="AC63" s="14"/>
      <c r="AD63" s="14"/>
      <c r="AE63" s="15"/>
      <c r="AF63" s="13"/>
      <c r="AG63" s="14"/>
      <c r="AH63" s="15"/>
    </row>
    <row r="64" spans="1:34" s="22" customFormat="1" ht="48" customHeight="1" x14ac:dyDescent="0.3">
      <c r="A64" s="19" t="s">
        <v>42</v>
      </c>
      <c r="B64" s="24" t="s">
        <v>46</v>
      </c>
      <c r="C64" s="24" t="s">
        <v>44</v>
      </c>
      <c r="D64" s="55" t="s">
        <v>72</v>
      </c>
      <c r="E64" s="25" t="s">
        <v>53</v>
      </c>
      <c r="F64" s="26"/>
      <c r="G64" s="33" t="s">
        <v>98</v>
      </c>
      <c r="H64" s="31" t="s">
        <v>124</v>
      </c>
      <c r="I64" s="31" t="s">
        <v>133</v>
      </c>
      <c r="J64" s="30"/>
      <c r="K64" s="38">
        <v>10769250</v>
      </c>
      <c r="L64" s="38"/>
      <c r="M64" s="38"/>
      <c r="N64" s="43" t="s">
        <v>165</v>
      </c>
      <c r="O64" s="18" t="s">
        <v>157</v>
      </c>
      <c r="P64" s="42"/>
      <c r="Q64" s="44"/>
      <c r="R64" s="14"/>
      <c r="S64" s="14"/>
      <c r="T64" s="16"/>
      <c r="U64" s="13"/>
      <c r="V64" s="15"/>
      <c r="W64" s="17"/>
      <c r="X64" s="13"/>
      <c r="Y64" s="14"/>
      <c r="Z64" s="15"/>
      <c r="AA64" s="13"/>
      <c r="AB64" s="14"/>
      <c r="AC64" s="14"/>
      <c r="AD64" s="14"/>
      <c r="AE64" s="15"/>
      <c r="AF64" s="13"/>
      <c r="AG64" s="14"/>
      <c r="AH64" s="15"/>
    </row>
    <row r="65" spans="1:34" s="22" customFormat="1" ht="48" customHeight="1" x14ac:dyDescent="0.3">
      <c r="A65" s="19" t="s">
        <v>42</v>
      </c>
      <c r="B65" s="24" t="s">
        <v>49</v>
      </c>
      <c r="C65" s="24" t="s">
        <v>44</v>
      </c>
      <c r="D65" s="55" t="s">
        <v>64</v>
      </c>
      <c r="E65" s="25" t="s">
        <v>69</v>
      </c>
      <c r="F65" s="26"/>
      <c r="G65" s="33" t="s">
        <v>127</v>
      </c>
      <c r="H65" s="31" t="s">
        <v>124</v>
      </c>
      <c r="I65" s="31" t="s">
        <v>130</v>
      </c>
      <c r="J65" s="30"/>
      <c r="K65" s="38">
        <v>2965050</v>
      </c>
      <c r="L65" s="38"/>
      <c r="M65" s="38"/>
      <c r="N65" s="43" t="s">
        <v>165</v>
      </c>
      <c r="O65" s="18" t="s">
        <v>157</v>
      </c>
      <c r="P65" s="42"/>
      <c r="Q65" s="44"/>
      <c r="R65" s="14"/>
      <c r="S65" s="14"/>
      <c r="T65" s="16"/>
      <c r="U65" s="13"/>
      <c r="V65" s="15"/>
      <c r="W65" s="17"/>
      <c r="X65" s="13"/>
      <c r="Y65" s="14"/>
      <c r="Z65" s="15"/>
      <c r="AA65" s="13"/>
      <c r="AB65" s="14"/>
      <c r="AC65" s="14"/>
      <c r="AD65" s="14"/>
      <c r="AE65" s="15"/>
      <c r="AF65" s="13"/>
      <c r="AG65" s="14"/>
      <c r="AH65" s="15"/>
    </row>
    <row r="66" spans="1:34" s="22" customFormat="1" ht="48" customHeight="1" x14ac:dyDescent="0.3">
      <c r="A66" s="19" t="s">
        <v>42</v>
      </c>
      <c r="B66" s="24" t="s">
        <v>43</v>
      </c>
      <c r="C66" s="24" t="s">
        <v>44</v>
      </c>
      <c r="D66" s="55" t="s">
        <v>57</v>
      </c>
      <c r="E66" s="25" t="s">
        <v>53</v>
      </c>
      <c r="F66" s="26"/>
      <c r="G66" s="33" t="s">
        <v>77</v>
      </c>
      <c r="H66" s="31" t="s">
        <v>124</v>
      </c>
      <c r="I66" s="31" t="s">
        <v>133</v>
      </c>
      <c r="J66" s="30"/>
      <c r="K66" s="38">
        <f>2610000</f>
        <v>2610000</v>
      </c>
      <c r="L66" s="38"/>
      <c r="M66" s="38"/>
      <c r="N66" s="43" t="s">
        <v>165</v>
      </c>
      <c r="O66" s="18" t="s">
        <v>157</v>
      </c>
      <c r="P66" s="42"/>
      <c r="Q66" s="44"/>
      <c r="R66" s="14"/>
      <c r="S66" s="14"/>
      <c r="T66" s="16"/>
      <c r="U66" s="13"/>
      <c r="V66" s="15"/>
      <c r="W66" s="17"/>
      <c r="X66" s="13"/>
      <c r="Y66" s="14"/>
      <c r="Z66" s="15"/>
      <c r="AA66" s="13"/>
      <c r="AB66" s="14"/>
      <c r="AC66" s="14"/>
      <c r="AD66" s="14"/>
      <c r="AE66" s="15"/>
      <c r="AF66" s="13"/>
      <c r="AG66" s="14"/>
      <c r="AH66" s="15"/>
    </row>
    <row r="67" spans="1:34" s="22" customFormat="1" ht="48" customHeight="1" x14ac:dyDescent="0.3">
      <c r="A67" s="19" t="s">
        <v>42</v>
      </c>
      <c r="B67" s="24" t="s">
        <v>73</v>
      </c>
      <c r="C67" s="24" t="s">
        <v>44</v>
      </c>
      <c r="D67" s="55" t="s">
        <v>73</v>
      </c>
      <c r="E67" s="25" t="s">
        <v>53</v>
      </c>
      <c r="F67" s="26"/>
      <c r="G67" s="33" t="s">
        <v>134</v>
      </c>
      <c r="H67" s="31" t="s">
        <v>124</v>
      </c>
      <c r="I67" s="31" t="s">
        <v>133</v>
      </c>
      <c r="J67" s="30"/>
      <c r="K67" s="38">
        <v>4734513</v>
      </c>
      <c r="L67" s="38"/>
      <c r="M67" s="38"/>
      <c r="N67" s="43" t="s">
        <v>165</v>
      </c>
      <c r="O67" s="18" t="s">
        <v>157</v>
      </c>
      <c r="P67" s="42"/>
      <c r="Q67" s="44"/>
      <c r="R67" s="14"/>
      <c r="S67" s="14"/>
      <c r="T67" s="16"/>
      <c r="U67" s="13"/>
      <c r="V67" s="15"/>
      <c r="W67" s="17"/>
      <c r="X67" s="13"/>
      <c r="Y67" s="14"/>
      <c r="Z67" s="15"/>
      <c r="AA67" s="13"/>
      <c r="AB67" s="14"/>
      <c r="AC67" s="14"/>
      <c r="AD67" s="14"/>
      <c r="AE67" s="15"/>
      <c r="AF67" s="13"/>
      <c r="AG67" s="14"/>
      <c r="AH67" s="15"/>
    </row>
    <row r="68" spans="1:34" s="22" customFormat="1" ht="48" customHeight="1" x14ac:dyDescent="0.3">
      <c r="A68" s="19" t="s">
        <v>42</v>
      </c>
      <c r="B68" s="24" t="s">
        <v>62</v>
      </c>
      <c r="C68" s="24" t="s">
        <v>44</v>
      </c>
      <c r="D68" s="55" t="s">
        <v>63</v>
      </c>
      <c r="E68" s="25" t="s">
        <v>53</v>
      </c>
      <c r="F68" s="26"/>
      <c r="G68" s="33" t="s">
        <v>126</v>
      </c>
      <c r="H68" s="31" t="s">
        <v>124</v>
      </c>
      <c r="I68" s="31" t="s">
        <v>133</v>
      </c>
      <c r="J68" s="30"/>
      <c r="K68" s="38">
        <v>552190</v>
      </c>
      <c r="L68" s="38"/>
      <c r="M68" s="38"/>
      <c r="N68" s="43" t="s">
        <v>165</v>
      </c>
      <c r="O68" s="18" t="s">
        <v>157</v>
      </c>
      <c r="P68" s="42"/>
      <c r="Q68" s="44"/>
      <c r="R68" s="14"/>
      <c r="S68" s="14"/>
      <c r="T68" s="16"/>
      <c r="U68" s="13"/>
      <c r="V68" s="15"/>
      <c r="W68" s="17"/>
      <c r="X68" s="13"/>
      <c r="Y68" s="14"/>
      <c r="Z68" s="15"/>
      <c r="AA68" s="13"/>
      <c r="AB68" s="14"/>
      <c r="AC68" s="14"/>
      <c r="AD68" s="14"/>
      <c r="AE68" s="15"/>
      <c r="AF68" s="13"/>
      <c r="AG68" s="14"/>
      <c r="AH68" s="15"/>
    </row>
    <row r="69" spans="1:34" s="22" customFormat="1" ht="48" customHeight="1" x14ac:dyDescent="0.3">
      <c r="A69" s="19" t="s">
        <v>42</v>
      </c>
      <c r="B69" s="24" t="s">
        <v>43</v>
      </c>
      <c r="C69" s="24" t="s">
        <v>44</v>
      </c>
      <c r="D69" s="55" t="s">
        <v>43</v>
      </c>
      <c r="E69" s="25" t="s">
        <v>74</v>
      </c>
      <c r="F69" s="26"/>
      <c r="G69" s="33" t="s">
        <v>77</v>
      </c>
      <c r="H69" s="31" t="s">
        <v>124</v>
      </c>
      <c r="I69" s="31" t="s">
        <v>135</v>
      </c>
      <c r="J69" s="30"/>
      <c r="K69" s="38">
        <v>810620</v>
      </c>
      <c r="L69" s="38"/>
      <c r="M69" s="38"/>
      <c r="N69" s="43" t="s">
        <v>165</v>
      </c>
      <c r="O69" s="18" t="s">
        <v>157</v>
      </c>
      <c r="P69" s="42"/>
      <c r="Q69" s="44"/>
      <c r="R69" s="14"/>
      <c r="S69" s="14"/>
      <c r="T69" s="16"/>
      <c r="U69" s="13"/>
      <c r="V69" s="15"/>
      <c r="W69" s="17"/>
      <c r="X69" s="13"/>
      <c r="Y69" s="14"/>
      <c r="Z69" s="15"/>
      <c r="AA69" s="13"/>
      <c r="AB69" s="14"/>
      <c r="AC69" s="14"/>
      <c r="AD69" s="14"/>
      <c r="AE69" s="15"/>
      <c r="AF69" s="13"/>
      <c r="AG69" s="14"/>
      <c r="AH69" s="15"/>
    </row>
    <row r="70" spans="1:34" s="22" customFormat="1" ht="48" customHeight="1" x14ac:dyDescent="0.3">
      <c r="A70" s="19" t="s">
        <v>42</v>
      </c>
      <c r="B70" s="24" t="s">
        <v>66</v>
      </c>
      <c r="C70" s="24" t="s">
        <v>44</v>
      </c>
      <c r="D70" s="55" t="s">
        <v>67</v>
      </c>
      <c r="E70" s="25" t="s">
        <v>53</v>
      </c>
      <c r="F70" s="26"/>
      <c r="G70" s="33" t="s">
        <v>129</v>
      </c>
      <c r="H70" s="31" t="s">
        <v>124</v>
      </c>
      <c r="I70" s="31" t="s">
        <v>133</v>
      </c>
      <c r="J70" s="30"/>
      <c r="K70" s="38">
        <v>11399160</v>
      </c>
      <c r="L70" s="38"/>
      <c r="M70" s="38"/>
      <c r="N70" s="43" t="s">
        <v>165</v>
      </c>
      <c r="O70" s="18" t="s">
        <v>157</v>
      </c>
      <c r="P70" s="42"/>
      <c r="Q70" s="44"/>
      <c r="R70" s="14"/>
      <c r="S70" s="14"/>
      <c r="T70" s="16"/>
      <c r="U70" s="13"/>
      <c r="V70" s="15"/>
      <c r="W70" s="17"/>
      <c r="X70" s="13"/>
      <c r="Y70" s="14"/>
      <c r="Z70" s="15"/>
      <c r="AA70" s="13"/>
      <c r="AB70" s="14"/>
      <c r="AC70" s="14"/>
      <c r="AD70" s="14"/>
      <c r="AE70" s="15"/>
      <c r="AF70" s="13"/>
      <c r="AG70" s="14"/>
      <c r="AH70" s="15"/>
    </row>
    <row r="71" spans="1:34" s="22" customFormat="1" ht="48" customHeight="1" x14ac:dyDescent="0.3">
      <c r="A71" s="19" t="s">
        <v>42</v>
      </c>
      <c r="B71" s="24" t="s">
        <v>75</v>
      </c>
      <c r="C71" s="24" t="s">
        <v>44</v>
      </c>
      <c r="D71" s="55" t="s">
        <v>75</v>
      </c>
      <c r="E71" s="25" t="s">
        <v>74</v>
      </c>
      <c r="F71" s="26"/>
      <c r="G71" s="33" t="s">
        <v>136</v>
      </c>
      <c r="H71" s="31" t="s">
        <v>124</v>
      </c>
      <c r="I71" s="31" t="s">
        <v>135</v>
      </c>
      <c r="J71" s="30"/>
      <c r="K71" s="38">
        <v>3284595</v>
      </c>
      <c r="L71" s="38"/>
      <c r="M71" s="38"/>
      <c r="N71" s="43" t="s">
        <v>165</v>
      </c>
      <c r="O71" s="18" t="s">
        <v>157</v>
      </c>
      <c r="P71" s="42"/>
      <c r="Q71" s="44"/>
      <c r="R71" s="14"/>
      <c r="S71" s="14"/>
      <c r="T71" s="16"/>
      <c r="U71" s="13"/>
      <c r="V71" s="15"/>
      <c r="W71" s="17"/>
      <c r="X71" s="13"/>
      <c r="Y71" s="14"/>
      <c r="Z71" s="15"/>
      <c r="AA71" s="13"/>
      <c r="AB71" s="14"/>
      <c r="AC71" s="14"/>
      <c r="AD71" s="14"/>
      <c r="AE71" s="15"/>
      <c r="AF71" s="13"/>
      <c r="AG71" s="14"/>
      <c r="AH71" s="15"/>
    </row>
    <row r="72" spans="1:34" s="22" customFormat="1" ht="48" customHeight="1" x14ac:dyDescent="0.3">
      <c r="A72" s="19" t="s">
        <v>42</v>
      </c>
      <c r="B72" s="27" t="s">
        <v>43</v>
      </c>
      <c r="C72" s="24" t="s">
        <v>44</v>
      </c>
      <c r="D72" s="55" t="s">
        <v>45</v>
      </c>
      <c r="E72" s="28" t="s">
        <v>53</v>
      </c>
      <c r="F72" s="29"/>
      <c r="G72" s="33" t="s">
        <v>77</v>
      </c>
      <c r="H72" s="37" t="s">
        <v>121</v>
      </c>
      <c r="I72" s="32" t="s">
        <v>137</v>
      </c>
      <c r="J72" s="30" t="s">
        <v>141</v>
      </c>
      <c r="K72" s="38">
        <v>39800</v>
      </c>
      <c r="L72" s="38"/>
      <c r="M72" s="38"/>
      <c r="N72" s="43" t="s">
        <v>165</v>
      </c>
      <c r="O72" s="18" t="s">
        <v>76</v>
      </c>
      <c r="P72" s="42"/>
      <c r="Q72" s="13"/>
      <c r="R72" s="14"/>
      <c r="S72" s="14"/>
      <c r="T72" s="16"/>
      <c r="U72" s="13"/>
      <c r="V72" s="15"/>
      <c r="W72" s="17"/>
      <c r="X72" s="13"/>
      <c r="Y72" s="14"/>
      <c r="Z72" s="15"/>
      <c r="AA72" s="13"/>
      <c r="AB72" s="14"/>
      <c r="AC72" s="14"/>
      <c r="AD72" s="14"/>
      <c r="AE72" s="15"/>
      <c r="AF72" s="13"/>
      <c r="AG72" s="14"/>
      <c r="AH72" s="15"/>
    </row>
    <row r="73" spans="1:34" s="22" customFormat="1" ht="34.5" customHeight="1" x14ac:dyDescent="0.3">
      <c r="A73" s="19" t="s">
        <v>42</v>
      </c>
      <c r="B73" s="27" t="s">
        <v>43</v>
      </c>
      <c r="C73" s="24" t="s">
        <v>44</v>
      </c>
      <c r="D73" s="73" t="s">
        <v>166</v>
      </c>
      <c r="E73" s="28" t="s">
        <v>53</v>
      </c>
      <c r="F73" s="29"/>
      <c r="G73" s="33" t="s">
        <v>77</v>
      </c>
      <c r="H73" s="37" t="s">
        <v>169</v>
      </c>
      <c r="I73" s="32" t="s">
        <v>170</v>
      </c>
      <c r="J73" s="30" t="s">
        <v>141</v>
      </c>
      <c r="K73" s="38">
        <v>2375998.4</v>
      </c>
      <c r="L73" s="38"/>
      <c r="M73" s="38"/>
      <c r="N73" s="43" t="s">
        <v>173</v>
      </c>
      <c r="O73" s="18" t="s">
        <v>180</v>
      </c>
      <c r="P73" s="18" t="s">
        <v>180</v>
      </c>
      <c r="Q73" s="59">
        <f>K73</f>
        <v>2375998.4</v>
      </c>
      <c r="R73" s="14"/>
      <c r="S73" s="14"/>
      <c r="T73" s="16"/>
      <c r="U73" s="13"/>
      <c r="V73" s="15"/>
      <c r="W73" s="17"/>
      <c r="X73" s="68">
        <v>1545699.8</v>
      </c>
      <c r="Y73" s="14"/>
      <c r="Z73" s="15"/>
      <c r="AA73" s="43" t="s">
        <v>181</v>
      </c>
      <c r="AB73" s="14"/>
      <c r="AC73" s="14"/>
      <c r="AD73" s="14"/>
      <c r="AE73" s="15"/>
      <c r="AF73" s="13"/>
      <c r="AG73" s="14"/>
      <c r="AH73" s="15"/>
    </row>
    <row r="74" spans="1:34" s="22" customFormat="1" ht="34.5" customHeight="1" x14ac:dyDescent="0.3">
      <c r="A74" s="19" t="s">
        <v>42</v>
      </c>
      <c r="B74" s="27" t="s">
        <v>43</v>
      </c>
      <c r="C74" s="24" t="s">
        <v>44</v>
      </c>
      <c r="D74" s="73" t="s">
        <v>166</v>
      </c>
      <c r="E74" s="28" t="s">
        <v>53</v>
      </c>
      <c r="F74" s="29"/>
      <c r="G74" s="33" t="s">
        <v>77</v>
      </c>
      <c r="H74" s="37" t="s">
        <v>169</v>
      </c>
      <c r="I74" s="32" t="s">
        <v>171</v>
      </c>
      <c r="J74" s="30" t="s">
        <v>141</v>
      </c>
      <c r="K74" s="38">
        <v>1573000</v>
      </c>
      <c r="L74" s="38"/>
      <c r="M74" s="38"/>
      <c r="N74" s="43" t="s">
        <v>173</v>
      </c>
      <c r="O74" s="18" t="s">
        <v>180</v>
      </c>
      <c r="P74" s="18" t="s">
        <v>180</v>
      </c>
      <c r="Q74" s="59">
        <f t="shared" ref="Q74:Q81" si="10">K74</f>
        <v>1573000</v>
      </c>
      <c r="R74" s="14"/>
      <c r="S74" s="14"/>
      <c r="T74" s="16"/>
      <c r="U74" s="13"/>
      <c r="V74" s="15"/>
      <c r="W74" s="17"/>
      <c r="X74" s="68">
        <v>1447017</v>
      </c>
      <c r="Y74" s="14"/>
      <c r="Z74" s="15"/>
      <c r="AA74" s="43" t="s">
        <v>181</v>
      </c>
      <c r="AB74" s="14"/>
      <c r="AC74" s="14"/>
      <c r="AD74" s="14"/>
      <c r="AE74" s="15"/>
      <c r="AF74" s="13"/>
      <c r="AG74" s="14"/>
      <c r="AH74" s="15"/>
    </row>
    <row r="75" spans="1:34" s="22" customFormat="1" ht="34.5" customHeight="1" x14ac:dyDescent="0.3">
      <c r="A75" s="19" t="s">
        <v>42</v>
      </c>
      <c r="B75" s="27" t="s">
        <v>51</v>
      </c>
      <c r="C75" s="24" t="s">
        <v>44</v>
      </c>
      <c r="D75" s="73" t="s">
        <v>167</v>
      </c>
      <c r="E75" s="28" t="s">
        <v>53</v>
      </c>
      <c r="F75" s="29"/>
      <c r="G75" s="74" t="s">
        <v>168</v>
      </c>
      <c r="H75" s="37" t="s">
        <v>169</v>
      </c>
      <c r="I75" s="32" t="s">
        <v>172</v>
      </c>
      <c r="J75" s="30" t="s">
        <v>141</v>
      </c>
      <c r="K75" s="38">
        <v>814325.2</v>
      </c>
      <c r="L75" s="38"/>
      <c r="M75" s="38"/>
      <c r="N75" s="43" t="s">
        <v>173</v>
      </c>
      <c r="O75" s="18" t="s">
        <v>180</v>
      </c>
      <c r="P75" s="18" t="s">
        <v>180</v>
      </c>
      <c r="Q75" s="59">
        <f t="shared" si="10"/>
        <v>814325.2</v>
      </c>
      <c r="R75" s="14"/>
      <c r="S75" s="14"/>
      <c r="T75" s="16"/>
      <c r="U75" s="13"/>
      <c r="V75" s="15"/>
      <c r="W75" s="17"/>
      <c r="X75" s="68">
        <v>412036.38</v>
      </c>
      <c r="Y75" s="14"/>
      <c r="Z75" s="15"/>
      <c r="AA75" s="43" t="s">
        <v>181</v>
      </c>
      <c r="AB75" s="14"/>
      <c r="AC75" s="14"/>
      <c r="AD75" s="14"/>
      <c r="AE75" s="15"/>
      <c r="AF75" s="13"/>
      <c r="AG75" s="14"/>
      <c r="AH75" s="15"/>
    </row>
    <row r="76" spans="1:34" s="22" customFormat="1" ht="34.5" customHeight="1" x14ac:dyDescent="0.3">
      <c r="A76" s="19" t="s">
        <v>42</v>
      </c>
      <c r="B76" s="27" t="s">
        <v>51</v>
      </c>
      <c r="C76" s="24" t="s">
        <v>44</v>
      </c>
      <c r="D76" s="73" t="s">
        <v>167</v>
      </c>
      <c r="E76" s="28" t="s">
        <v>53</v>
      </c>
      <c r="F76" s="29"/>
      <c r="G76" s="74" t="s">
        <v>168</v>
      </c>
      <c r="H76" s="37" t="s">
        <v>169</v>
      </c>
      <c r="I76" s="32" t="s">
        <v>170</v>
      </c>
      <c r="J76" s="30" t="s">
        <v>141</v>
      </c>
      <c r="K76" s="38">
        <v>814000</v>
      </c>
      <c r="L76" s="38"/>
      <c r="M76" s="38"/>
      <c r="N76" s="43" t="s">
        <v>173</v>
      </c>
      <c r="O76" s="18" t="s">
        <v>180</v>
      </c>
      <c r="P76" s="18" t="s">
        <v>180</v>
      </c>
      <c r="Q76" s="59">
        <f t="shared" si="10"/>
        <v>814000</v>
      </c>
      <c r="R76" s="14"/>
      <c r="S76" s="14"/>
      <c r="T76" s="16"/>
      <c r="U76" s="13"/>
      <c r="V76" s="15"/>
      <c r="W76" s="17"/>
      <c r="X76" s="68">
        <v>482953.65</v>
      </c>
      <c r="Y76" s="14"/>
      <c r="Z76" s="15"/>
      <c r="AA76" s="43" t="s">
        <v>181</v>
      </c>
      <c r="AB76" s="14"/>
      <c r="AC76" s="14"/>
      <c r="AD76" s="14"/>
      <c r="AE76" s="15"/>
      <c r="AF76" s="13"/>
      <c r="AG76" s="14"/>
      <c r="AH76" s="15"/>
    </row>
    <row r="77" spans="1:34" s="22" customFormat="1" ht="40.5" customHeight="1" x14ac:dyDescent="0.3">
      <c r="A77" s="19" t="s">
        <v>42</v>
      </c>
      <c r="B77" s="75" t="s">
        <v>43</v>
      </c>
      <c r="C77" s="24" t="s">
        <v>44</v>
      </c>
      <c r="D77" s="73" t="s">
        <v>166</v>
      </c>
      <c r="E77" s="28" t="s">
        <v>53</v>
      </c>
      <c r="F77" s="29"/>
      <c r="G77" s="73" t="s">
        <v>166</v>
      </c>
      <c r="H77" s="37" t="s">
        <v>169</v>
      </c>
      <c r="I77" s="32" t="s">
        <v>179</v>
      </c>
      <c r="J77" s="30" t="s">
        <v>141</v>
      </c>
      <c r="K77" s="38">
        <v>247413.87</v>
      </c>
      <c r="L77" s="38"/>
      <c r="M77" s="38"/>
      <c r="N77" s="43" t="s">
        <v>173</v>
      </c>
      <c r="O77" s="18" t="s">
        <v>180</v>
      </c>
      <c r="P77" s="18" t="s">
        <v>180</v>
      </c>
      <c r="Q77" s="59">
        <f t="shared" si="10"/>
        <v>247413.87</v>
      </c>
      <c r="R77" s="14"/>
      <c r="S77" s="14"/>
      <c r="T77" s="16"/>
      <c r="U77" s="13"/>
      <c r="V77" s="15"/>
      <c r="W77" s="17"/>
      <c r="X77" s="68"/>
      <c r="Y77" s="14"/>
      <c r="Z77" s="15"/>
      <c r="AA77" s="43" t="s">
        <v>181</v>
      </c>
      <c r="AB77" s="14"/>
      <c r="AC77" s="14"/>
      <c r="AD77" s="14"/>
      <c r="AE77" s="15"/>
      <c r="AF77" s="13"/>
      <c r="AG77" s="14"/>
      <c r="AH77" s="15"/>
    </row>
    <row r="78" spans="1:34" s="22" customFormat="1" ht="40.5" customHeight="1" x14ac:dyDescent="0.3">
      <c r="A78" s="19" t="s">
        <v>42</v>
      </c>
      <c r="B78" s="75" t="s">
        <v>177</v>
      </c>
      <c r="C78" s="24" t="s">
        <v>44</v>
      </c>
      <c r="D78" s="73" t="s">
        <v>174</v>
      </c>
      <c r="E78" s="28" t="s">
        <v>53</v>
      </c>
      <c r="F78" s="29"/>
      <c r="G78" s="73" t="s">
        <v>174</v>
      </c>
      <c r="H78" s="37" t="s">
        <v>169</v>
      </c>
      <c r="I78" s="32" t="s">
        <v>179</v>
      </c>
      <c r="J78" s="30" t="s">
        <v>141</v>
      </c>
      <c r="K78" s="38">
        <v>192541.71</v>
      </c>
      <c r="L78" s="38"/>
      <c r="M78" s="38"/>
      <c r="N78" s="43" t="s">
        <v>173</v>
      </c>
      <c r="O78" s="18" t="s">
        <v>180</v>
      </c>
      <c r="P78" s="18" t="s">
        <v>180</v>
      </c>
      <c r="Q78" s="59">
        <f t="shared" si="10"/>
        <v>192541.71</v>
      </c>
      <c r="R78" s="14"/>
      <c r="S78" s="14"/>
      <c r="T78" s="16"/>
      <c r="U78" s="13"/>
      <c r="V78" s="15"/>
      <c r="W78" s="17"/>
      <c r="X78" s="68"/>
      <c r="Y78" s="14"/>
      <c r="Z78" s="15"/>
      <c r="AA78" s="43" t="s">
        <v>181</v>
      </c>
      <c r="AB78" s="14"/>
      <c r="AC78" s="14"/>
      <c r="AD78" s="14"/>
      <c r="AE78" s="15"/>
      <c r="AF78" s="13"/>
      <c r="AG78" s="14"/>
      <c r="AH78" s="15"/>
    </row>
    <row r="79" spans="1:34" s="22" customFormat="1" ht="40.5" customHeight="1" x14ac:dyDescent="0.3">
      <c r="A79" s="19" t="s">
        <v>42</v>
      </c>
      <c r="B79" s="75" t="s">
        <v>178</v>
      </c>
      <c r="C79" s="24" t="s">
        <v>44</v>
      </c>
      <c r="D79" s="73" t="s">
        <v>175</v>
      </c>
      <c r="E79" s="28" t="s">
        <v>53</v>
      </c>
      <c r="F79" s="29"/>
      <c r="G79" s="73" t="s">
        <v>175</v>
      </c>
      <c r="H79" s="37" t="s">
        <v>169</v>
      </c>
      <c r="I79" s="32" t="s">
        <v>179</v>
      </c>
      <c r="J79" s="30" t="s">
        <v>141</v>
      </c>
      <c r="K79" s="38">
        <v>192541.71</v>
      </c>
      <c r="L79" s="38"/>
      <c r="M79" s="38"/>
      <c r="N79" s="43" t="s">
        <v>173</v>
      </c>
      <c r="O79" s="18" t="s">
        <v>180</v>
      </c>
      <c r="P79" s="18" t="s">
        <v>180</v>
      </c>
      <c r="Q79" s="59">
        <f t="shared" si="10"/>
        <v>192541.71</v>
      </c>
      <c r="R79" s="14"/>
      <c r="S79" s="14"/>
      <c r="T79" s="16"/>
      <c r="U79" s="13"/>
      <c r="V79" s="15"/>
      <c r="W79" s="17"/>
      <c r="X79" s="68">
        <v>131765.71</v>
      </c>
      <c r="Y79" s="14"/>
      <c r="Z79" s="15"/>
      <c r="AA79" s="43" t="s">
        <v>181</v>
      </c>
      <c r="AB79" s="14"/>
      <c r="AC79" s="14"/>
      <c r="AD79" s="14"/>
      <c r="AE79" s="15"/>
      <c r="AF79" s="13"/>
      <c r="AG79" s="14"/>
      <c r="AH79" s="15"/>
    </row>
    <row r="80" spans="1:34" s="22" customFormat="1" ht="40.5" customHeight="1" x14ac:dyDescent="0.3">
      <c r="A80" s="19" t="s">
        <v>42</v>
      </c>
      <c r="B80" s="75" t="s">
        <v>46</v>
      </c>
      <c r="C80" s="24" t="s">
        <v>44</v>
      </c>
      <c r="D80" s="73" t="s">
        <v>176</v>
      </c>
      <c r="E80" s="28" t="s">
        <v>53</v>
      </c>
      <c r="F80" s="29"/>
      <c r="G80" s="73" t="s">
        <v>176</v>
      </c>
      <c r="H80" s="37" t="s">
        <v>169</v>
      </c>
      <c r="I80" s="32" t="s">
        <v>179</v>
      </c>
      <c r="J80" s="30" t="s">
        <v>141</v>
      </c>
      <c r="K80" s="38">
        <v>377669.59</v>
      </c>
      <c r="L80" s="38"/>
      <c r="M80" s="38"/>
      <c r="N80" s="43" t="s">
        <v>173</v>
      </c>
      <c r="O80" s="18" t="s">
        <v>180</v>
      </c>
      <c r="P80" s="18" t="s">
        <v>180</v>
      </c>
      <c r="Q80" s="59">
        <f t="shared" si="10"/>
        <v>377669.59</v>
      </c>
      <c r="R80" s="14"/>
      <c r="S80" s="14"/>
      <c r="T80" s="16"/>
      <c r="U80" s="13"/>
      <c r="V80" s="15"/>
      <c r="W80" s="17"/>
      <c r="X80" s="68"/>
      <c r="Y80" s="14"/>
      <c r="Z80" s="15"/>
      <c r="AA80" s="43" t="s">
        <v>181</v>
      </c>
      <c r="AB80" s="14"/>
      <c r="AC80" s="14"/>
      <c r="AD80" s="14"/>
      <c r="AE80" s="15"/>
      <c r="AF80" s="13"/>
      <c r="AG80" s="14"/>
      <c r="AH80" s="15"/>
    </row>
    <row r="81" spans="1:34" s="22" customFormat="1" ht="40.5" customHeight="1" x14ac:dyDescent="0.3">
      <c r="A81" s="19" t="s">
        <v>42</v>
      </c>
      <c r="B81" s="76" t="s">
        <v>51</v>
      </c>
      <c r="C81" s="24" t="s">
        <v>44</v>
      </c>
      <c r="D81" s="73" t="s">
        <v>167</v>
      </c>
      <c r="E81" s="28" t="s">
        <v>53</v>
      </c>
      <c r="F81" s="29"/>
      <c r="G81" s="73" t="s">
        <v>167</v>
      </c>
      <c r="H81" s="37" t="s">
        <v>169</v>
      </c>
      <c r="I81" s="32" t="s">
        <v>179</v>
      </c>
      <c r="J81" s="30" t="s">
        <v>141</v>
      </c>
      <c r="K81" s="38">
        <v>192541.71</v>
      </c>
      <c r="L81" s="38"/>
      <c r="M81" s="38"/>
      <c r="N81" s="43" t="s">
        <v>173</v>
      </c>
      <c r="O81" s="18" t="s">
        <v>180</v>
      </c>
      <c r="P81" s="18" t="s">
        <v>180</v>
      </c>
      <c r="Q81" s="59">
        <f t="shared" si="10"/>
        <v>192541.71</v>
      </c>
      <c r="R81" s="14"/>
      <c r="S81" s="14"/>
      <c r="T81" s="16"/>
      <c r="U81" s="13"/>
      <c r="V81" s="15"/>
      <c r="W81" s="17"/>
      <c r="X81" s="68">
        <v>111395.8</v>
      </c>
      <c r="Y81" s="14"/>
      <c r="Z81" s="15"/>
      <c r="AA81" s="43" t="s">
        <v>181</v>
      </c>
      <c r="AB81" s="14"/>
      <c r="AC81" s="14"/>
      <c r="AD81" s="14"/>
      <c r="AE81" s="15"/>
      <c r="AF81" s="13"/>
      <c r="AG81" s="14"/>
      <c r="AH81" s="15"/>
    </row>
    <row r="82" spans="1:34" s="22" customFormat="1" ht="21" customHeight="1" x14ac:dyDescent="0.3">
      <c r="A82" s="19" t="s">
        <v>42</v>
      </c>
      <c r="B82" s="76" t="s">
        <v>182</v>
      </c>
      <c r="C82" s="24" t="s">
        <v>44</v>
      </c>
      <c r="D82" s="73" t="s">
        <v>199</v>
      </c>
      <c r="E82" s="28" t="s">
        <v>53</v>
      </c>
      <c r="F82" s="29"/>
      <c r="G82" s="73" t="s">
        <v>199</v>
      </c>
      <c r="H82" s="37" t="s">
        <v>169</v>
      </c>
      <c r="I82" s="32" t="s">
        <v>232</v>
      </c>
      <c r="J82" s="30" t="s">
        <v>270</v>
      </c>
      <c r="K82" s="38">
        <v>668524.61922005692</v>
      </c>
      <c r="L82" s="81">
        <v>402</v>
      </c>
      <c r="M82" s="38"/>
      <c r="N82" s="43" t="s">
        <v>235</v>
      </c>
      <c r="O82" s="18" t="s">
        <v>236</v>
      </c>
      <c r="P82" s="97" t="s">
        <v>282</v>
      </c>
      <c r="Q82" s="59">
        <v>668524.61922005692</v>
      </c>
      <c r="R82" s="14"/>
      <c r="S82" s="14"/>
      <c r="T82" s="16"/>
      <c r="U82" s="13"/>
      <c r="V82" s="15"/>
      <c r="W82" s="17"/>
      <c r="X82" s="98">
        <v>0</v>
      </c>
      <c r="Y82" s="98">
        <v>133705</v>
      </c>
      <c r="Z82" s="98">
        <v>200557</v>
      </c>
      <c r="AA82" s="106"/>
      <c r="AB82" s="103">
        <v>44896</v>
      </c>
      <c r="AC82" s="107"/>
      <c r="AD82" s="107"/>
      <c r="AE82" s="104">
        <v>46082</v>
      </c>
      <c r="AF82" s="13"/>
      <c r="AG82" s="14"/>
      <c r="AH82" s="15"/>
    </row>
    <row r="83" spans="1:34" s="22" customFormat="1" ht="21" customHeight="1" x14ac:dyDescent="0.3">
      <c r="A83" s="19" t="s">
        <v>42</v>
      </c>
      <c r="B83" s="76" t="s">
        <v>183</v>
      </c>
      <c r="C83" s="24" t="s">
        <v>44</v>
      </c>
      <c r="D83" s="73" t="s">
        <v>200</v>
      </c>
      <c r="E83" s="28" t="s">
        <v>53</v>
      </c>
      <c r="F83" s="29"/>
      <c r="G83" s="73" t="s">
        <v>200</v>
      </c>
      <c r="H83" s="37" t="s">
        <v>169</v>
      </c>
      <c r="I83" s="32" t="s">
        <v>232</v>
      </c>
      <c r="J83" s="30" t="s">
        <v>270</v>
      </c>
      <c r="K83" s="38">
        <v>380216.1176470581</v>
      </c>
      <c r="L83" s="81">
        <v>400</v>
      </c>
      <c r="M83" s="38"/>
      <c r="N83" s="43" t="s">
        <v>235</v>
      </c>
      <c r="O83" s="18" t="s">
        <v>236</v>
      </c>
      <c r="P83" s="97" t="s">
        <v>282</v>
      </c>
      <c r="Q83" s="59">
        <v>380216.1176470581</v>
      </c>
      <c r="R83" s="14"/>
      <c r="S83" s="14"/>
      <c r="T83" s="16"/>
      <c r="U83" s="13"/>
      <c r="V83" s="15"/>
      <c r="W83" s="17"/>
      <c r="X83" s="98">
        <v>0</v>
      </c>
      <c r="Y83" s="98">
        <v>76044</v>
      </c>
      <c r="Z83" s="98">
        <v>114066</v>
      </c>
      <c r="AA83" s="108"/>
      <c r="AB83" s="103">
        <v>44896</v>
      </c>
      <c r="AC83" s="107"/>
      <c r="AD83" s="107"/>
      <c r="AE83" s="104">
        <v>46082</v>
      </c>
      <c r="AF83" s="13"/>
      <c r="AG83" s="14"/>
      <c r="AH83" s="15"/>
    </row>
    <row r="84" spans="1:34" s="22" customFormat="1" ht="21" customHeight="1" x14ac:dyDescent="0.3">
      <c r="A84" s="19" t="s">
        <v>42</v>
      </c>
      <c r="B84" s="76" t="s">
        <v>46</v>
      </c>
      <c r="C84" s="24" t="s">
        <v>44</v>
      </c>
      <c r="D84" s="73" t="s">
        <v>201</v>
      </c>
      <c r="E84" s="28" t="s">
        <v>53</v>
      </c>
      <c r="F84" s="29"/>
      <c r="G84" s="73" t="s">
        <v>201</v>
      </c>
      <c r="H84" s="37" t="s">
        <v>169</v>
      </c>
      <c r="I84" s="32" t="s">
        <v>232</v>
      </c>
      <c r="J84" s="30" t="s">
        <v>270</v>
      </c>
      <c r="K84" s="38">
        <v>1564008.1176470588</v>
      </c>
      <c r="L84" s="81">
        <v>800</v>
      </c>
      <c r="M84" s="38"/>
      <c r="N84" s="43" t="s">
        <v>235</v>
      </c>
      <c r="O84" s="18" t="s">
        <v>236</v>
      </c>
      <c r="P84" s="97" t="s">
        <v>282</v>
      </c>
      <c r="Q84" s="59">
        <v>1564008.1176470588</v>
      </c>
      <c r="R84" s="14"/>
      <c r="S84" s="14"/>
      <c r="T84" s="16"/>
      <c r="U84" s="13"/>
      <c r="V84" s="15"/>
      <c r="W84" s="17"/>
      <c r="X84" s="98">
        <v>0</v>
      </c>
      <c r="Y84" s="98">
        <v>312803</v>
      </c>
      <c r="Z84" s="98">
        <v>469200</v>
      </c>
      <c r="AA84" s="108"/>
      <c r="AB84" s="103">
        <v>44896</v>
      </c>
      <c r="AC84" s="107"/>
      <c r="AD84" s="107"/>
      <c r="AE84" s="104">
        <v>46082</v>
      </c>
      <c r="AF84" s="13"/>
      <c r="AG84" s="14"/>
      <c r="AH84" s="15"/>
    </row>
    <row r="85" spans="1:34" s="22" customFormat="1" ht="21" customHeight="1" x14ac:dyDescent="0.3">
      <c r="A85" s="19" t="s">
        <v>42</v>
      </c>
      <c r="B85" s="76" t="s">
        <v>184</v>
      </c>
      <c r="C85" s="24" t="s">
        <v>44</v>
      </c>
      <c r="D85" s="73" t="s">
        <v>202</v>
      </c>
      <c r="E85" s="28" t="s">
        <v>53</v>
      </c>
      <c r="F85" s="29"/>
      <c r="G85" s="73" t="s">
        <v>202</v>
      </c>
      <c r="H85" s="37" t="s">
        <v>169</v>
      </c>
      <c r="I85" s="32" t="s">
        <v>232</v>
      </c>
      <c r="J85" s="30" t="s">
        <v>270</v>
      </c>
      <c r="K85" s="38">
        <v>380216.1176470581</v>
      </c>
      <c r="L85" s="81">
        <v>405</v>
      </c>
      <c r="M85" s="38"/>
      <c r="N85" s="43" t="s">
        <v>235</v>
      </c>
      <c r="O85" s="18" t="s">
        <v>236</v>
      </c>
      <c r="P85" s="97" t="s">
        <v>282</v>
      </c>
      <c r="Q85" s="59">
        <v>380216.1176470581</v>
      </c>
      <c r="R85" s="14"/>
      <c r="S85" s="14"/>
      <c r="T85" s="16"/>
      <c r="U85" s="13"/>
      <c r="V85" s="15"/>
      <c r="W85" s="17"/>
      <c r="X85" s="98">
        <v>0</v>
      </c>
      <c r="Y85" s="98">
        <v>114065</v>
      </c>
      <c r="Z85" s="98">
        <v>114065</v>
      </c>
      <c r="AA85" s="108"/>
      <c r="AB85" s="103">
        <v>44896</v>
      </c>
      <c r="AC85" s="107"/>
      <c r="AD85" s="107"/>
      <c r="AE85" s="104">
        <v>46082</v>
      </c>
      <c r="AF85" s="13"/>
      <c r="AG85" s="14"/>
      <c r="AH85" s="15"/>
    </row>
    <row r="86" spans="1:34" s="22" customFormat="1" ht="21" customHeight="1" x14ac:dyDescent="0.3">
      <c r="A86" s="19" t="s">
        <v>42</v>
      </c>
      <c r="B86" s="76" t="s">
        <v>185</v>
      </c>
      <c r="C86" s="24" t="s">
        <v>44</v>
      </c>
      <c r="D86" s="73" t="s">
        <v>203</v>
      </c>
      <c r="E86" s="28" t="s">
        <v>53</v>
      </c>
      <c r="F86" s="29"/>
      <c r="G86" s="73" t="s">
        <v>203</v>
      </c>
      <c r="H86" s="37" t="s">
        <v>169</v>
      </c>
      <c r="I86" s="32" t="s">
        <v>232</v>
      </c>
      <c r="J86" s="30" t="s">
        <v>270</v>
      </c>
      <c r="K86" s="38">
        <v>951516.11764705693</v>
      </c>
      <c r="L86" s="81">
        <v>538</v>
      </c>
      <c r="M86" s="38"/>
      <c r="N86" s="43" t="s">
        <v>235</v>
      </c>
      <c r="O86" s="18" t="s">
        <v>236</v>
      </c>
      <c r="P86" s="97" t="s">
        <v>282</v>
      </c>
      <c r="Q86" s="59">
        <v>951516.11764705693</v>
      </c>
      <c r="R86" s="14"/>
      <c r="S86" s="14"/>
      <c r="T86" s="16"/>
      <c r="U86" s="13"/>
      <c r="V86" s="15"/>
      <c r="W86" s="17"/>
      <c r="X86" s="98">
        <v>0</v>
      </c>
      <c r="Y86" s="98">
        <v>190303</v>
      </c>
      <c r="Z86" s="98">
        <v>285455</v>
      </c>
      <c r="AA86" s="108"/>
      <c r="AB86" s="103">
        <v>44896</v>
      </c>
      <c r="AC86" s="107"/>
      <c r="AD86" s="107"/>
      <c r="AE86" s="104">
        <v>46082</v>
      </c>
      <c r="AF86" s="13"/>
      <c r="AG86" s="14"/>
      <c r="AH86" s="15"/>
    </row>
    <row r="87" spans="1:34" s="22" customFormat="1" ht="21" customHeight="1" x14ac:dyDescent="0.3">
      <c r="A87" s="19" t="s">
        <v>42</v>
      </c>
      <c r="B87" s="76" t="s">
        <v>186</v>
      </c>
      <c r="C87" s="24" t="s">
        <v>44</v>
      </c>
      <c r="D87" s="73" t="s">
        <v>204</v>
      </c>
      <c r="E87" s="28" t="s">
        <v>53</v>
      </c>
      <c r="F87" s="29"/>
      <c r="G87" s="73" t="s">
        <v>204</v>
      </c>
      <c r="H87" s="37" t="s">
        <v>169</v>
      </c>
      <c r="I87" s="32" t="s">
        <v>232</v>
      </c>
      <c r="J87" s="30" t="s">
        <v>270</v>
      </c>
      <c r="K87" s="38">
        <v>1564008.1176470588</v>
      </c>
      <c r="L87" s="81">
        <v>800</v>
      </c>
      <c r="M87" s="38"/>
      <c r="N87" s="43" t="s">
        <v>235</v>
      </c>
      <c r="O87" s="18" t="s">
        <v>236</v>
      </c>
      <c r="P87" s="97" t="s">
        <v>282</v>
      </c>
      <c r="Q87" s="59">
        <v>1564008.1176470588</v>
      </c>
      <c r="R87" s="14"/>
      <c r="S87" s="14"/>
      <c r="T87" s="16"/>
      <c r="U87" s="13"/>
      <c r="V87" s="15"/>
      <c r="W87" s="17"/>
      <c r="X87" s="98">
        <v>0</v>
      </c>
      <c r="Y87" s="98">
        <v>312802</v>
      </c>
      <c r="Z87" s="98">
        <v>469202</v>
      </c>
      <c r="AA87" s="108"/>
      <c r="AB87" s="103">
        <v>44896</v>
      </c>
      <c r="AC87" s="107"/>
      <c r="AD87" s="107"/>
      <c r="AE87" s="104">
        <v>46082</v>
      </c>
      <c r="AF87" s="13"/>
      <c r="AG87" s="14"/>
      <c r="AH87" s="15"/>
    </row>
    <row r="88" spans="1:34" s="22" customFormat="1" ht="21" customHeight="1" x14ac:dyDescent="0.3">
      <c r="A88" s="19" t="s">
        <v>42</v>
      </c>
      <c r="B88" s="76" t="s">
        <v>187</v>
      </c>
      <c r="C88" s="24" t="s">
        <v>44</v>
      </c>
      <c r="D88" s="73" t="s">
        <v>205</v>
      </c>
      <c r="E88" s="28" t="s">
        <v>53</v>
      </c>
      <c r="F88" s="29"/>
      <c r="G88" s="73" t="s">
        <v>205</v>
      </c>
      <c r="H88" s="37" t="s">
        <v>169</v>
      </c>
      <c r="I88" s="32" t="s">
        <v>232</v>
      </c>
      <c r="J88" s="30" t="s">
        <v>270</v>
      </c>
      <c r="K88" s="38">
        <v>1212642.7392200569</v>
      </c>
      <c r="L88" s="81">
        <v>800</v>
      </c>
      <c r="M88" s="38"/>
      <c r="N88" s="43" t="s">
        <v>235</v>
      </c>
      <c r="O88" s="18" t="s">
        <v>236</v>
      </c>
      <c r="P88" s="97" t="s">
        <v>282</v>
      </c>
      <c r="Q88" s="59">
        <v>1212642.7392200569</v>
      </c>
      <c r="R88" s="14"/>
      <c r="S88" s="14"/>
      <c r="T88" s="16"/>
      <c r="U88" s="13"/>
      <c r="V88" s="15"/>
      <c r="W88" s="17"/>
      <c r="X88" s="98">
        <v>0</v>
      </c>
      <c r="Y88" s="98">
        <v>242429</v>
      </c>
      <c r="Z88" s="98">
        <v>363644</v>
      </c>
      <c r="AA88" s="108"/>
      <c r="AB88" s="103">
        <v>44896</v>
      </c>
      <c r="AC88" s="107"/>
      <c r="AD88" s="107"/>
      <c r="AE88" s="104">
        <v>46082</v>
      </c>
      <c r="AF88" s="13"/>
      <c r="AG88" s="14"/>
      <c r="AH88" s="15"/>
    </row>
    <row r="89" spans="1:34" s="22" customFormat="1" ht="21" customHeight="1" x14ac:dyDescent="0.3">
      <c r="A89" s="19" t="s">
        <v>42</v>
      </c>
      <c r="B89" s="76" t="s">
        <v>188</v>
      </c>
      <c r="C89" s="24" t="s">
        <v>44</v>
      </c>
      <c r="D89" s="73" t="s">
        <v>206</v>
      </c>
      <c r="E89" s="28" t="s">
        <v>53</v>
      </c>
      <c r="F89" s="29"/>
      <c r="G89" s="73" t="s">
        <v>206</v>
      </c>
      <c r="H89" s="37" t="s">
        <v>169</v>
      </c>
      <c r="I89" s="32" t="s">
        <v>232</v>
      </c>
      <c r="J89" s="30" t="s">
        <v>270</v>
      </c>
      <c r="K89" s="38">
        <v>429716.11764705786</v>
      </c>
      <c r="L89" s="81">
        <v>450</v>
      </c>
      <c r="M89" s="38"/>
      <c r="N89" s="43" t="s">
        <v>235</v>
      </c>
      <c r="O89" s="18" t="s">
        <v>236</v>
      </c>
      <c r="P89" s="97" t="s">
        <v>282</v>
      </c>
      <c r="Q89" s="59">
        <v>429716.11764705786</v>
      </c>
      <c r="R89" s="14"/>
      <c r="S89" s="14"/>
      <c r="T89" s="16"/>
      <c r="U89" s="13"/>
      <c r="V89" s="15"/>
      <c r="W89" s="17"/>
      <c r="X89" s="98">
        <v>0</v>
      </c>
      <c r="Y89" s="98">
        <v>107429</v>
      </c>
      <c r="Z89" s="98">
        <v>107429</v>
      </c>
      <c r="AA89" s="108"/>
      <c r="AB89" s="103">
        <v>44896</v>
      </c>
      <c r="AC89" s="107"/>
      <c r="AD89" s="107"/>
      <c r="AE89" s="104">
        <v>46082</v>
      </c>
      <c r="AF89" s="13"/>
      <c r="AG89" s="14"/>
      <c r="AH89" s="15"/>
    </row>
    <row r="90" spans="1:34" s="22" customFormat="1" ht="21" customHeight="1" x14ac:dyDescent="0.3">
      <c r="A90" s="19" t="s">
        <v>42</v>
      </c>
      <c r="B90" s="76" t="s">
        <v>62</v>
      </c>
      <c r="C90" s="24" t="s">
        <v>44</v>
      </c>
      <c r="D90" s="73" t="s">
        <v>207</v>
      </c>
      <c r="E90" s="28" t="s">
        <v>53</v>
      </c>
      <c r="F90" s="29"/>
      <c r="G90" s="73" t="s">
        <v>207</v>
      </c>
      <c r="H90" s="37" t="s">
        <v>169</v>
      </c>
      <c r="I90" s="32" t="s">
        <v>232</v>
      </c>
      <c r="J90" s="30" t="s">
        <v>270</v>
      </c>
      <c r="K90" s="38">
        <v>1564008.1176470588</v>
      </c>
      <c r="L90" s="81">
        <v>800</v>
      </c>
      <c r="M90" s="38"/>
      <c r="N90" s="43" t="s">
        <v>235</v>
      </c>
      <c r="O90" s="18" t="s">
        <v>236</v>
      </c>
      <c r="P90" s="97" t="s">
        <v>282</v>
      </c>
      <c r="Q90" s="59">
        <v>1564008.1176470588</v>
      </c>
      <c r="R90" s="14"/>
      <c r="S90" s="14"/>
      <c r="T90" s="16"/>
      <c r="U90" s="13"/>
      <c r="V90" s="15"/>
      <c r="W90" s="17"/>
      <c r="X90" s="98">
        <v>0</v>
      </c>
      <c r="Y90" s="98">
        <v>312802</v>
      </c>
      <c r="Z90" s="98">
        <v>469201</v>
      </c>
      <c r="AA90" s="108"/>
      <c r="AB90" s="103">
        <v>44896</v>
      </c>
      <c r="AC90" s="107"/>
      <c r="AD90" s="107"/>
      <c r="AE90" s="104">
        <v>46082</v>
      </c>
      <c r="AF90" s="13"/>
      <c r="AG90" s="14"/>
      <c r="AH90" s="15"/>
    </row>
    <row r="91" spans="1:34" s="22" customFormat="1" ht="21" customHeight="1" x14ac:dyDescent="0.3">
      <c r="A91" s="19" t="s">
        <v>42</v>
      </c>
      <c r="B91" s="76" t="s">
        <v>189</v>
      </c>
      <c r="C91" s="24" t="s">
        <v>44</v>
      </c>
      <c r="D91" s="73" t="s">
        <v>208</v>
      </c>
      <c r="E91" s="28" t="s">
        <v>53</v>
      </c>
      <c r="F91" s="29"/>
      <c r="G91" s="73" t="s">
        <v>208</v>
      </c>
      <c r="H91" s="37" t="s">
        <v>169</v>
      </c>
      <c r="I91" s="32" t="s">
        <v>232</v>
      </c>
      <c r="J91" s="30" t="s">
        <v>270</v>
      </c>
      <c r="K91" s="38">
        <v>346516.1176470581</v>
      </c>
      <c r="L91" s="81">
        <v>198</v>
      </c>
      <c r="M91" s="38"/>
      <c r="N91" s="43" t="s">
        <v>235</v>
      </c>
      <c r="O91" s="18" t="s">
        <v>236</v>
      </c>
      <c r="P91" s="97" t="s">
        <v>282</v>
      </c>
      <c r="Q91" s="59">
        <v>346516.1176470581</v>
      </c>
      <c r="R91" s="14"/>
      <c r="S91" s="14"/>
      <c r="T91" s="16"/>
      <c r="U91" s="13"/>
      <c r="V91" s="15"/>
      <c r="W91" s="17"/>
      <c r="X91" s="98">
        <v>0</v>
      </c>
      <c r="Y91" s="98">
        <v>69302</v>
      </c>
      <c r="Z91" s="98">
        <v>103956</v>
      </c>
      <c r="AA91" s="108"/>
      <c r="AB91" s="103">
        <v>44896</v>
      </c>
      <c r="AC91" s="107"/>
      <c r="AD91" s="107"/>
      <c r="AE91" s="104">
        <v>46082</v>
      </c>
      <c r="AF91" s="13"/>
      <c r="AG91" s="14"/>
      <c r="AH91" s="15"/>
    </row>
    <row r="92" spans="1:34" s="22" customFormat="1" ht="21" customHeight="1" x14ac:dyDescent="0.3">
      <c r="A92" s="19" t="s">
        <v>42</v>
      </c>
      <c r="B92" s="76" t="s">
        <v>51</v>
      </c>
      <c r="C92" s="24" t="s">
        <v>44</v>
      </c>
      <c r="D92" s="73" t="s">
        <v>209</v>
      </c>
      <c r="E92" s="28" t="s">
        <v>53</v>
      </c>
      <c r="F92" s="29"/>
      <c r="G92" s="73" t="s">
        <v>209</v>
      </c>
      <c r="H92" s="37" t="s">
        <v>169</v>
      </c>
      <c r="I92" s="32" t="s">
        <v>232</v>
      </c>
      <c r="J92" s="30" t="s">
        <v>270</v>
      </c>
      <c r="K92" s="38">
        <v>1564008.1176470588</v>
      </c>
      <c r="L92" s="81">
        <v>800</v>
      </c>
      <c r="M92" s="38"/>
      <c r="N92" s="43" t="s">
        <v>235</v>
      </c>
      <c r="O92" s="18" t="s">
        <v>236</v>
      </c>
      <c r="P92" s="97" t="s">
        <v>282</v>
      </c>
      <c r="Q92" s="59">
        <v>1564008.1176470588</v>
      </c>
      <c r="R92" s="14"/>
      <c r="S92" s="14"/>
      <c r="T92" s="16"/>
      <c r="U92" s="13"/>
      <c r="V92" s="15"/>
      <c r="W92" s="17"/>
      <c r="X92" s="98">
        <v>0</v>
      </c>
      <c r="Y92" s="98">
        <v>312801</v>
      </c>
      <c r="Z92" s="98">
        <v>469203</v>
      </c>
      <c r="AA92" s="108"/>
      <c r="AB92" s="103">
        <v>44896</v>
      </c>
      <c r="AC92" s="107"/>
      <c r="AD92" s="107"/>
      <c r="AE92" s="104">
        <v>46082</v>
      </c>
      <c r="AF92" s="13"/>
      <c r="AG92" s="14"/>
      <c r="AH92" s="15"/>
    </row>
    <row r="93" spans="1:34" s="22" customFormat="1" ht="21" customHeight="1" x14ac:dyDescent="0.3">
      <c r="A93" s="19" t="s">
        <v>42</v>
      </c>
      <c r="B93" s="76" t="s">
        <v>197</v>
      </c>
      <c r="C93" s="24" t="s">
        <v>44</v>
      </c>
      <c r="D93" s="73" t="s">
        <v>210</v>
      </c>
      <c r="E93" s="28" t="s">
        <v>53</v>
      </c>
      <c r="F93" s="29"/>
      <c r="G93" s="73" t="s">
        <v>210</v>
      </c>
      <c r="H93" s="37" t="s">
        <v>169</v>
      </c>
      <c r="I93" s="32" t="s">
        <v>232</v>
      </c>
      <c r="J93" s="30" t="s">
        <v>270</v>
      </c>
      <c r="K93" s="38">
        <v>282516.11764705821</v>
      </c>
      <c r="L93" s="81">
        <v>400</v>
      </c>
      <c r="M93" s="38"/>
      <c r="N93" s="43" t="s">
        <v>235</v>
      </c>
      <c r="O93" s="18" t="s">
        <v>236</v>
      </c>
      <c r="P93" s="97" t="s">
        <v>282</v>
      </c>
      <c r="Q93" s="59">
        <v>282516.11764705821</v>
      </c>
      <c r="R93" s="14"/>
      <c r="S93" s="14"/>
      <c r="T93" s="16"/>
      <c r="U93" s="13"/>
      <c r="V93" s="15"/>
      <c r="W93" s="17"/>
      <c r="X93" s="98">
        <v>0</v>
      </c>
      <c r="Y93" s="98">
        <v>56503</v>
      </c>
      <c r="Z93" s="98">
        <v>226013</v>
      </c>
      <c r="AA93" s="108"/>
      <c r="AB93" s="103">
        <v>44896</v>
      </c>
      <c r="AC93" s="107"/>
      <c r="AD93" s="107"/>
      <c r="AE93" s="104">
        <v>46082</v>
      </c>
      <c r="AF93" s="13"/>
      <c r="AG93" s="14"/>
      <c r="AH93" s="15"/>
    </row>
    <row r="94" spans="1:34" s="22" customFormat="1" ht="21" customHeight="1" x14ac:dyDescent="0.3">
      <c r="A94" s="19" t="s">
        <v>42</v>
      </c>
      <c r="B94" s="76" t="s">
        <v>191</v>
      </c>
      <c r="C94" s="24" t="s">
        <v>44</v>
      </c>
      <c r="D94" s="73" t="s">
        <v>211</v>
      </c>
      <c r="E94" s="28" t="s">
        <v>53</v>
      </c>
      <c r="F94" s="29"/>
      <c r="G94" s="73" t="s">
        <v>211</v>
      </c>
      <c r="H94" s="37" t="s">
        <v>169</v>
      </c>
      <c r="I94" s="32" t="s">
        <v>232</v>
      </c>
      <c r="J94" s="30" t="s">
        <v>270</v>
      </c>
      <c r="K94" s="38">
        <v>412216.11764705804</v>
      </c>
      <c r="L94" s="81">
        <v>385</v>
      </c>
      <c r="M94" s="38"/>
      <c r="N94" s="43" t="s">
        <v>235</v>
      </c>
      <c r="O94" s="18" t="s">
        <v>236</v>
      </c>
      <c r="P94" s="97" t="s">
        <v>282</v>
      </c>
      <c r="Q94" s="59">
        <v>412216.11764705804</v>
      </c>
      <c r="R94" s="14"/>
      <c r="S94" s="14"/>
      <c r="T94" s="16"/>
      <c r="U94" s="13"/>
      <c r="V94" s="15"/>
      <c r="W94" s="17"/>
      <c r="X94" s="98">
        <v>0</v>
      </c>
      <c r="Y94" s="98">
        <v>103054</v>
      </c>
      <c r="Z94" s="98">
        <v>103054</v>
      </c>
      <c r="AA94" s="108"/>
      <c r="AB94" s="103">
        <v>44896</v>
      </c>
      <c r="AC94" s="107"/>
      <c r="AD94" s="107"/>
      <c r="AE94" s="104">
        <v>46082</v>
      </c>
      <c r="AF94" s="13"/>
      <c r="AG94" s="14"/>
      <c r="AH94" s="15"/>
    </row>
    <row r="95" spans="1:34" s="22" customFormat="1" ht="21" customHeight="1" x14ac:dyDescent="0.3">
      <c r="A95" s="19" t="s">
        <v>42</v>
      </c>
      <c r="B95" s="76" t="s">
        <v>73</v>
      </c>
      <c r="C95" s="24" t="s">
        <v>44</v>
      </c>
      <c r="D95" s="73" t="s">
        <v>212</v>
      </c>
      <c r="E95" s="28" t="s">
        <v>53</v>
      </c>
      <c r="F95" s="29"/>
      <c r="G95" s="73" t="s">
        <v>212</v>
      </c>
      <c r="H95" s="37" t="s">
        <v>169</v>
      </c>
      <c r="I95" s="32" t="s">
        <v>232</v>
      </c>
      <c r="J95" s="30" t="s">
        <v>270</v>
      </c>
      <c r="K95" s="38">
        <v>1262642.7392200569</v>
      </c>
      <c r="L95" s="81">
        <v>800</v>
      </c>
      <c r="M95" s="38"/>
      <c r="N95" s="43" t="s">
        <v>235</v>
      </c>
      <c r="O95" s="18" t="s">
        <v>236</v>
      </c>
      <c r="P95" s="97" t="s">
        <v>282</v>
      </c>
      <c r="Q95" s="59">
        <v>1262642.7392200569</v>
      </c>
      <c r="R95" s="14"/>
      <c r="S95" s="14"/>
      <c r="T95" s="16"/>
      <c r="U95" s="13"/>
      <c r="V95" s="15"/>
      <c r="W95" s="17"/>
      <c r="X95" s="98">
        <v>0</v>
      </c>
      <c r="Y95" s="98">
        <v>378787</v>
      </c>
      <c r="Z95" s="98">
        <v>378787</v>
      </c>
      <c r="AA95" s="108"/>
      <c r="AB95" s="103">
        <v>44896</v>
      </c>
      <c r="AC95" s="107"/>
      <c r="AD95" s="107"/>
      <c r="AE95" s="104">
        <v>46082</v>
      </c>
      <c r="AF95" s="13"/>
      <c r="AG95" s="14"/>
      <c r="AH95" s="15"/>
    </row>
    <row r="96" spans="1:34" s="22" customFormat="1" ht="21" customHeight="1" x14ac:dyDescent="0.3">
      <c r="A96" s="19" t="s">
        <v>42</v>
      </c>
      <c r="B96" s="76" t="s">
        <v>192</v>
      </c>
      <c r="C96" s="24" t="s">
        <v>44</v>
      </c>
      <c r="D96" s="73" t="s">
        <v>213</v>
      </c>
      <c r="E96" s="28" t="s">
        <v>53</v>
      </c>
      <c r="F96" s="29"/>
      <c r="G96" s="73" t="s">
        <v>213</v>
      </c>
      <c r="H96" s="37" t="s">
        <v>169</v>
      </c>
      <c r="I96" s="32" t="s">
        <v>232</v>
      </c>
      <c r="J96" s="30" t="s">
        <v>270</v>
      </c>
      <c r="K96" s="38">
        <v>278866.11764705827</v>
      </c>
      <c r="L96" s="81">
        <v>432</v>
      </c>
      <c r="M96" s="38"/>
      <c r="N96" s="43" t="s">
        <v>235</v>
      </c>
      <c r="O96" s="18" t="s">
        <v>236</v>
      </c>
      <c r="P96" s="97" t="s">
        <v>282</v>
      </c>
      <c r="Q96" s="59">
        <v>278866.11764705827</v>
      </c>
      <c r="R96" s="14"/>
      <c r="S96" s="14"/>
      <c r="T96" s="16"/>
      <c r="U96" s="13"/>
      <c r="V96" s="15"/>
      <c r="W96" s="17"/>
      <c r="X96" s="98">
        <v>0</v>
      </c>
      <c r="Y96" s="98">
        <v>92025</v>
      </c>
      <c r="Z96" s="98">
        <v>110000</v>
      </c>
      <c r="AA96" s="108"/>
      <c r="AB96" s="103">
        <v>44896</v>
      </c>
      <c r="AC96" s="107"/>
      <c r="AD96" s="107"/>
      <c r="AE96" s="104">
        <v>46082</v>
      </c>
      <c r="AF96" s="13"/>
      <c r="AG96" s="14"/>
      <c r="AH96" s="15"/>
    </row>
    <row r="97" spans="1:34" s="22" customFormat="1" ht="21" customHeight="1" x14ac:dyDescent="0.3">
      <c r="A97" s="19" t="s">
        <v>42</v>
      </c>
      <c r="B97" s="76" t="s">
        <v>193</v>
      </c>
      <c r="C97" s="24" t="s">
        <v>44</v>
      </c>
      <c r="D97" s="73" t="s">
        <v>214</v>
      </c>
      <c r="E97" s="28" t="s">
        <v>53</v>
      </c>
      <c r="F97" s="29"/>
      <c r="G97" s="73" t="s">
        <v>214</v>
      </c>
      <c r="H97" s="37" t="s">
        <v>169</v>
      </c>
      <c r="I97" s="32" t="s">
        <v>232</v>
      </c>
      <c r="J97" s="30" t="s">
        <v>270</v>
      </c>
      <c r="K97" s="38">
        <v>221716.11764705839</v>
      </c>
      <c r="L97" s="81">
        <v>412</v>
      </c>
      <c r="M97" s="38"/>
      <c r="N97" s="43" t="s">
        <v>235</v>
      </c>
      <c r="O97" s="18" t="s">
        <v>236</v>
      </c>
      <c r="P97" s="97" t="s">
        <v>282</v>
      </c>
      <c r="Q97" s="59">
        <v>221716.11764705839</v>
      </c>
      <c r="R97" s="14"/>
      <c r="S97" s="14"/>
      <c r="T97" s="16"/>
      <c r="U97" s="13"/>
      <c r="V97" s="15"/>
      <c r="W97" s="17"/>
      <c r="X97" s="98">
        <v>0</v>
      </c>
      <c r="Y97" s="98">
        <v>73167</v>
      </c>
      <c r="Z97" s="98">
        <v>148549</v>
      </c>
      <c r="AA97" s="108"/>
      <c r="AB97" s="103">
        <v>44896</v>
      </c>
      <c r="AC97" s="107"/>
      <c r="AD97" s="107"/>
      <c r="AE97" s="104">
        <v>46082</v>
      </c>
      <c r="AF97" s="13"/>
      <c r="AG97" s="14"/>
      <c r="AH97" s="15"/>
    </row>
    <row r="98" spans="1:34" s="22" customFormat="1" ht="21" customHeight="1" x14ac:dyDescent="0.3">
      <c r="A98" s="19" t="s">
        <v>42</v>
      </c>
      <c r="B98" s="76" t="s">
        <v>49</v>
      </c>
      <c r="C98" s="24" t="s">
        <v>44</v>
      </c>
      <c r="D98" s="73" t="s">
        <v>215</v>
      </c>
      <c r="E98" s="28" t="s">
        <v>53</v>
      </c>
      <c r="F98" s="29"/>
      <c r="G98" s="73" t="s">
        <v>215</v>
      </c>
      <c r="H98" s="37" t="s">
        <v>169</v>
      </c>
      <c r="I98" s="32" t="s">
        <v>232</v>
      </c>
      <c r="J98" s="30" t="s">
        <v>270</v>
      </c>
      <c r="K98" s="38">
        <v>377166.1176470581</v>
      </c>
      <c r="L98" s="81">
        <v>400</v>
      </c>
      <c r="M98" s="38"/>
      <c r="N98" s="43" t="s">
        <v>235</v>
      </c>
      <c r="O98" s="18" t="s">
        <v>236</v>
      </c>
      <c r="P98" s="97" t="s">
        <v>282</v>
      </c>
      <c r="Q98" s="59">
        <v>377166.1176470581</v>
      </c>
      <c r="R98" s="14"/>
      <c r="S98" s="14"/>
      <c r="T98" s="16"/>
      <c r="U98" s="13"/>
      <c r="V98" s="15"/>
      <c r="W98" s="17"/>
      <c r="X98" s="98">
        <v>0</v>
      </c>
      <c r="Y98" s="98">
        <v>124465</v>
      </c>
      <c r="Z98" s="98">
        <v>130000</v>
      </c>
      <c r="AA98" s="108"/>
      <c r="AB98" s="103">
        <v>44896</v>
      </c>
      <c r="AC98" s="107"/>
      <c r="AD98" s="107"/>
      <c r="AE98" s="104">
        <v>46082</v>
      </c>
      <c r="AF98" s="13"/>
      <c r="AG98" s="14"/>
      <c r="AH98" s="15"/>
    </row>
    <row r="99" spans="1:34" s="22" customFormat="1" ht="21" customHeight="1" x14ac:dyDescent="0.3">
      <c r="A99" s="19" t="s">
        <v>42</v>
      </c>
      <c r="B99" s="76" t="s">
        <v>194</v>
      </c>
      <c r="C99" s="24" t="s">
        <v>44</v>
      </c>
      <c r="D99" s="73" t="s">
        <v>216</v>
      </c>
      <c r="E99" s="28" t="s">
        <v>53</v>
      </c>
      <c r="F99" s="29"/>
      <c r="G99" s="73" t="s">
        <v>216</v>
      </c>
      <c r="H99" s="37" t="s">
        <v>169</v>
      </c>
      <c r="I99" s="32" t="s">
        <v>232</v>
      </c>
      <c r="J99" s="30" t="s">
        <v>270</v>
      </c>
      <c r="K99" s="38">
        <v>213716.11764705845</v>
      </c>
      <c r="L99" s="81">
        <v>407</v>
      </c>
      <c r="M99" s="38"/>
      <c r="N99" s="43" t="s">
        <v>235</v>
      </c>
      <c r="O99" s="18" t="s">
        <v>236</v>
      </c>
      <c r="P99" s="97" t="s">
        <v>282</v>
      </c>
      <c r="Q99" s="59">
        <v>213716.11764705845</v>
      </c>
      <c r="R99" s="14"/>
      <c r="S99" s="14"/>
      <c r="T99" s="16"/>
      <c r="U99" s="13"/>
      <c r="V99" s="15"/>
      <c r="W99" s="17"/>
      <c r="X99" s="98">
        <v>0</v>
      </c>
      <c r="Y99" s="98">
        <v>100000</v>
      </c>
      <c r="Z99" s="98">
        <v>113716</v>
      </c>
      <c r="AA99" s="108"/>
      <c r="AB99" s="103">
        <v>44896</v>
      </c>
      <c r="AC99" s="107"/>
      <c r="AD99" s="107"/>
      <c r="AE99" s="104">
        <v>46082</v>
      </c>
      <c r="AF99" s="13"/>
      <c r="AG99" s="14"/>
      <c r="AH99" s="15"/>
    </row>
    <row r="100" spans="1:34" s="22" customFormat="1" ht="21" customHeight="1" x14ac:dyDescent="0.3">
      <c r="A100" s="19" t="s">
        <v>42</v>
      </c>
      <c r="B100" s="76" t="s">
        <v>195</v>
      </c>
      <c r="C100" s="24" t="s">
        <v>44</v>
      </c>
      <c r="D100" s="73" t="s">
        <v>217</v>
      </c>
      <c r="E100" s="28" t="s">
        <v>53</v>
      </c>
      <c r="F100" s="29"/>
      <c r="G100" s="73" t="s">
        <v>217</v>
      </c>
      <c r="H100" s="37" t="s">
        <v>169</v>
      </c>
      <c r="I100" s="32" t="s">
        <v>232</v>
      </c>
      <c r="J100" s="30" t="s">
        <v>270</v>
      </c>
      <c r="K100" s="38">
        <v>451161.73922005692</v>
      </c>
      <c r="L100" s="81">
        <v>410</v>
      </c>
      <c r="M100" s="38"/>
      <c r="N100" s="43" t="s">
        <v>235</v>
      </c>
      <c r="O100" s="18" t="s">
        <v>236</v>
      </c>
      <c r="P100" s="97" t="s">
        <v>282</v>
      </c>
      <c r="Q100" s="59">
        <v>451161.73922005692</v>
      </c>
      <c r="R100" s="14"/>
      <c r="S100" s="14"/>
      <c r="T100" s="16"/>
      <c r="U100" s="13"/>
      <c r="V100" s="15"/>
      <c r="W100" s="17"/>
      <c r="X100" s="98">
        <v>0</v>
      </c>
      <c r="Y100" s="98">
        <v>140000</v>
      </c>
      <c r="Z100" s="98">
        <v>160000</v>
      </c>
      <c r="AA100" s="108"/>
      <c r="AB100" s="103">
        <v>44896</v>
      </c>
      <c r="AC100" s="107"/>
      <c r="AD100" s="107"/>
      <c r="AE100" s="104">
        <v>46082</v>
      </c>
      <c r="AF100" s="13"/>
      <c r="AG100" s="14"/>
      <c r="AH100" s="15"/>
    </row>
    <row r="101" spans="1:34" s="22" customFormat="1" ht="21" customHeight="1" x14ac:dyDescent="0.3">
      <c r="A101" s="19" t="s">
        <v>42</v>
      </c>
      <c r="B101" s="76" t="s">
        <v>43</v>
      </c>
      <c r="C101" s="24" t="s">
        <v>44</v>
      </c>
      <c r="D101" s="73" t="s">
        <v>218</v>
      </c>
      <c r="E101" s="28" t="s">
        <v>53</v>
      </c>
      <c r="F101" s="29"/>
      <c r="G101" s="73" t="s">
        <v>218</v>
      </c>
      <c r="H101" s="37" t="s">
        <v>169</v>
      </c>
      <c r="I101" s="32" t="s">
        <v>232</v>
      </c>
      <c r="J101" s="30" t="s">
        <v>270</v>
      </c>
      <c r="K101" s="38">
        <v>798516.11764705705</v>
      </c>
      <c r="L101" s="81">
        <v>450</v>
      </c>
      <c r="M101" s="38"/>
      <c r="N101" s="43" t="s">
        <v>235</v>
      </c>
      <c r="O101" s="18" t="s">
        <v>236</v>
      </c>
      <c r="P101" s="97" t="s">
        <v>282</v>
      </c>
      <c r="Q101" s="59">
        <v>798516.11764705705</v>
      </c>
      <c r="R101" s="14"/>
      <c r="S101" s="14"/>
      <c r="T101" s="16"/>
      <c r="U101" s="13"/>
      <c r="V101" s="15"/>
      <c r="W101" s="17"/>
      <c r="X101" s="98">
        <v>0</v>
      </c>
      <c r="Y101" s="98">
        <v>260000</v>
      </c>
      <c r="Z101" s="98">
        <v>270000</v>
      </c>
      <c r="AA101" s="108"/>
      <c r="AB101" s="103">
        <v>44896</v>
      </c>
      <c r="AC101" s="107"/>
      <c r="AD101" s="107"/>
      <c r="AE101" s="104">
        <v>46082</v>
      </c>
      <c r="AF101" s="13"/>
      <c r="AG101" s="14"/>
      <c r="AH101" s="15"/>
    </row>
    <row r="102" spans="1:34" s="22" customFormat="1" ht="36" customHeight="1" x14ac:dyDescent="0.3">
      <c r="A102" s="19" t="s">
        <v>42</v>
      </c>
      <c r="B102" s="76" t="s">
        <v>75</v>
      </c>
      <c r="C102" s="24" t="s">
        <v>44</v>
      </c>
      <c r="D102" s="73" t="s">
        <v>219</v>
      </c>
      <c r="E102" s="28" t="s">
        <v>74</v>
      </c>
      <c r="F102" s="29"/>
      <c r="G102" s="73" t="s">
        <v>219</v>
      </c>
      <c r="H102" s="79" t="s">
        <v>231</v>
      </c>
      <c r="I102" s="32" t="s">
        <v>232</v>
      </c>
      <c r="J102" s="30" t="s">
        <v>270</v>
      </c>
      <c r="K102" s="38">
        <v>1564008.1176470588</v>
      </c>
      <c r="L102" s="81">
        <v>800</v>
      </c>
      <c r="M102" s="38"/>
      <c r="N102" s="43" t="s">
        <v>235</v>
      </c>
      <c r="O102" s="18" t="s">
        <v>279</v>
      </c>
      <c r="P102" s="97" t="s">
        <v>282</v>
      </c>
      <c r="Q102" s="83"/>
      <c r="R102" s="84">
        <v>2000000</v>
      </c>
      <c r="S102" s="14"/>
      <c r="T102" s="16"/>
      <c r="U102" s="13"/>
      <c r="V102" s="15"/>
      <c r="W102" s="17"/>
      <c r="X102" s="98">
        <v>0</v>
      </c>
      <c r="Y102" s="98">
        <f>0.4*R102</f>
        <v>800000</v>
      </c>
      <c r="Z102" s="98">
        <f>R102-Y102</f>
        <v>1200000</v>
      </c>
      <c r="AA102" s="108"/>
      <c r="AB102" s="103">
        <v>44896</v>
      </c>
      <c r="AC102" s="107"/>
      <c r="AD102" s="107"/>
      <c r="AE102" s="104">
        <v>46082</v>
      </c>
      <c r="AF102" s="13"/>
      <c r="AG102" s="14"/>
      <c r="AH102" s="15"/>
    </row>
    <row r="103" spans="1:34" s="22" customFormat="1" ht="36" customHeight="1" x14ac:dyDescent="0.3">
      <c r="A103" s="19" t="s">
        <v>42</v>
      </c>
      <c r="B103" s="76" t="s">
        <v>196</v>
      </c>
      <c r="C103" s="24" t="s">
        <v>44</v>
      </c>
      <c r="D103" s="73" t="s">
        <v>220</v>
      </c>
      <c r="E103" s="28" t="s">
        <v>74</v>
      </c>
      <c r="F103" s="29"/>
      <c r="G103" s="73" t="s">
        <v>220</v>
      </c>
      <c r="H103" s="79" t="s">
        <v>231</v>
      </c>
      <c r="I103" s="32" t="s">
        <v>232</v>
      </c>
      <c r="J103" s="30" t="s">
        <v>270</v>
      </c>
      <c r="K103" s="38">
        <v>1564008.1176470588</v>
      </c>
      <c r="L103" s="81">
        <v>800</v>
      </c>
      <c r="M103" s="38"/>
      <c r="N103" s="43" t="s">
        <v>235</v>
      </c>
      <c r="O103" s="18" t="s">
        <v>279</v>
      </c>
      <c r="P103" s="97" t="s">
        <v>282</v>
      </c>
      <c r="Q103" s="83"/>
      <c r="R103" s="84">
        <v>2000000</v>
      </c>
      <c r="S103" s="14"/>
      <c r="T103" s="16"/>
      <c r="U103" s="13"/>
      <c r="V103" s="15"/>
      <c r="W103" s="17"/>
      <c r="X103" s="98">
        <v>0</v>
      </c>
      <c r="Y103" s="98">
        <f>0.4*R103</f>
        <v>800000</v>
      </c>
      <c r="Z103" s="98">
        <f>R103-Y103</f>
        <v>1200000</v>
      </c>
      <c r="AA103" s="108"/>
      <c r="AB103" s="103">
        <v>44896</v>
      </c>
      <c r="AC103" s="107"/>
      <c r="AD103" s="107"/>
      <c r="AE103" s="104">
        <v>46082</v>
      </c>
      <c r="AF103" s="13"/>
      <c r="AG103" s="14"/>
      <c r="AH103" s="15"/>
    </row>
    <row r="104" spans="1:34" s="22" customFormat="1" ht="21" customHeight="1" x14ac:dyDescent="0.3">
      <c r="A104" s="19" t="s">
        <v>42</v>
      </c>
      <c r="B104" s="76" t="s">
        <v>185</v>
      </c>
      <c r="C104" s="24" t="s">
        <v>44</v>
      </c>
      <c r="D104" s="73" t="s">
        <v>221</v>
      </c>
      <c r="E104" s="28" t="s">
        <v>53</v>
      </c>
      <c r="F104" s="29"/>
      <c r="G104" s="73" t="s">
        <v>221</v>
      </c>
      <c r="H104" s="37" t="s">
        <v>169</v>
      </c>
      <c r="I104" s="32" t="s">
        <v>233</v>
      </c>
      <c r="J104" s="30" t="s">
        <v>270</v>
      </c>
      <c r="K104" s="38">
        <v>2649889.0324707767</v>
      </c>
      <c r="L104" s="81">
        <v>1100</v>
      </c>
      <c r="M104" s="38"/>
      <c r="N104" s="43" t="s">
        <v>235</v>
      </c>
      <c r="O104" s="18" t="s">
        <v>236</v>
      </c>
      <c r="P104" s="97" t="s">
        <v>282</v>
      </c>
      <c r="Q104" s="59">
        <v>2649889.0324707767</v>
      </c>
      <c r="R104" s="69"/>
      <c r="S104" s="14"/>
      <c r="T104" s="16"/>
      <c r="U104" s="13"/>
      <c r="V104" s="15"/>
      <c r="W104" s="17"/>
      <c r="X104" s="98">
        <v>0</v>
      </c>
      <c r="Y104" s="98">
        <v>794967</v>
      </c>
      <c r="Z104" s="98">
        <v>529977</v>
      </c>
      <c r="AA104" s="108"/>
      <c r="AB104" s="103">
        <v>44896</v>
      </c>
      <c r="AC104" s="107"/>
      <c r="AD104" s="107"/>
      <c r="AE104" s="104">
        <v>46082</v>
      </c>
      <c r="AF104" s="13"/>
      <c r="AG104" s="14"/>
      <c r="AH104" s="15"/>
    </row>
    <row r="105" spans="1:34" s="22" customFormat="1" ht="21" customHeight="1" x14ac:dyDescent="0.3">
      <c r="A105" s="19" t="s">
        <v>42</v>
      </c>
      <c r="B105" s="76" t="s">
        <v>186</v>
      </c>
      <c r="C105" s="24" t="s">
        <v>44</v>
      </c>
      <c r="D105" s="73" t="s">
        <v>222</v>
      </c>
      <c r="E105" s="28" t="s">
        <v>53</v>
      </c>
      <c r="F105" s="29"/>
      <c r="G105" s="73" t="s">
        <v>222</v>
      </c>
      <c r="H105" s="37" t="s">
        <v>169</v>
      </c>
      <c r="I105" s="32" t="s">
        <v>233</v>
      </c>
      <c r="J105" s="30" t="s">
        <v>270</v>
      </c>
      <c r="K105" s="38">
        <v>2649889.0324707767</v>
      </c>
      <c r="L105" s="81">
        <v>1200</v>
      </c>
      <c r="M105" s="38"/>
      <c r="N105" s="43" t="s">
        <v>235</v>
      </c>
      <c r="O105" s="18" t="s">
        <v>236</v>
      </c>
      <c r="P105" s="97" t="s">
        <v>282</v>
      </c>
      <c r="Q105" s="59">
        <v>2649889.0324707767</v>
      </c>
      <c r="R105" s="69"/>
      <c r="S105" s="14"/>
      <c r="T105" s="16"/>
      <c r="U105" s="13"/>
      <c r="V105" s="15"/>
      <c r="W105" s="17"/>
      <c r="X105" s="98">
        <v>0</v>
      </c>
      <c r="Y105" s="98">
        <v>794967</v>
      </c>
      <c r="Z105" s="98">
        <v>529977</v>
      </c>
      <c r="AA105" s="108"/>
      <c r="AB105" s="103">
        <v>44896</v>
      </c>
      <c r="AC105" s="107"/>
      <c r="AD105" s="107"/>
      <c r="AE105" s="104">
        <v>46082</v>
      </c>
      <c r="AF105" s="13"/>
      <c r="AG105" s="14"/>
      <c r="AH105" s="15"/>
    </row>
    <row r="106" spans="1:34" s="22" customFormat="1" ht="21" customHeight="1" x14ac:dyDescent="0.3">
      <c r="A106" s="19" t="s">
        <v>42</v>
      </c>
      <c r="B106" s="76" t="s">
        <v>62</v>
      </c>
      <c r="C106" s="24" t="s">
        <v>44</v>
      </c>
      <c r="D106" s="73" t="s">
        <v>223</v>
      </c>
      <c r="E106" s="28" t="s">
        <v>53</v>
      </c>
      <c r="F106" s="29"/>
      <c r="G106" s="73" t="s">
        <v>223</v>
      </c>
      <c r="H106" s="37" t="s">
        <v>169</v>
      </c>
      <c r="I106" s="32" t="s">
        <v>233</v>
      </c>
      <c r="J106" s="30" t="s">
        <v>270</v>
      </c>
      <c r="K106" s="38">
        <v>2649889.0324707767</v>
      </c>
      <c r="L106" s="81">
        <v>1150</v>
      </c>
      <c r="M106" s="38"/>
      <c r="N106" s="43" t="s">
        <v>235</v>
      </c>
      <c r="O106" s="18" t="s">
        <v>236</v>
      </c>
      <c r="P106" s="97" t="s">
        <v>282</v>
      </c>
      <c r="Q106" s="59">
        <v>2649889.0324707767</v>
      </c>
      <c r="R106" s="69"/>
      <c r="S106" s="14"/>
      <c r="T106" s="16"/>
      <c r="U106" s="13"/>
      <c r="V106" s="15"/>
      <c r="W106" s="17"/>
      <c r="X106" s="98">
        <v>0</v>
      </c>
      <c r="Y106" s="98">
        <v>529977</v>
      </c>
      <c r="Z106" s="98">
        <v>794967</v>
      </c>
      <c r="AA106" s="108"/>
      <c r="AB106" s="103">
        <v>44896</v>
      </c>
      <c r="AC106" s="107"/>
      <c r="AD106" s="107"/>
      <c r="AE106" s="104">
        <v>46082</v>
      </c>
      <c r="AF106" s="13"/>
      <c r="AG106" s="14"/>
      <c r="AH106" s="15"/>
    </row>
    <row r="107" spans="1:34" s="22" customFormat="1" ht="21" customHeight="1" x14ac:dyDescent="0.3">
      <c r="A107" s="19" t="s">
        <v>42</v>
      </c>
      <c r="B107" s="76" t="s">
        <v>190</v>
      </c>
      <c r="C107" s="24" t="s">
        <v>44</v>
      </c>
      <c r="D107" s="73" t="s">
        <v>251</v>
      </c>
      <c r="E107" s="28" t="s">
        <v>53</v>
      </c>
      <c r="F107" s="29"/>
      <c r="G107" s="73" t="s">
        <v>223</v>
      </c>
      <c r="H107" s="37" t="s">
        <v>169</v>
      </c>
      <c r="I107" s="32" t="s">
        <v>233</v>
      </c>
      <c r="J107" s="30" t="s">
        <v>270</v>
      </c>
      <c r="K107" s="38">
        <v>2649889.0324707767</v>
      </c>
      <c r="L107" s="81">
        <v>1100</v>
      </c>
      <c r="M107" s="38"/>
      <c r="N107" s="43" t="s">
        <v>235</v>
      </c>
      <c r="O107" s="18" t="s">
        <v>236</v>
      </c>
      <c r="P107" s="97" t="s">
        <v>282</v>
      </c>
      <c r="Q107" s="59">
        <v>2649889.0324707767</v>
      </c>
      <c r="R107" s="69"/>
      <c r="S107" s="14"/>
      <c r="T107" s="16"/>
      <c r="U107" s="13"/>
      <c r="V107" s="15"/>
      <c r="W107" s="17"/>
      <c r="X107" s="98">
        <v>0</v>
      </c>
      <c r="Y107" s="98">
        <v>529978</v>
      </c>
      <c r="Z107" s="98">
        <v>794967</v>
      </c>
      <c r="AA107" s="108"/>
      <c r="AB107" s="103">
        <v>44896</v>
      </c>
      <c r="AC107" s="107"/>
      <c r="AD107" s="107"/>
      <c r="AE107" s="104">
        <v>46082</v>
      </c>
      <c r="AF107" s="13"/>
      <c r="AG107" s="14"/>
      <c r="AH107" s="15"/>
    </row>
    <row r="108" spans="1:34" s="22" customFormat="1" ht="21" customHeight="1" x14ac:dyDescent="0.3">
      <c r="A108" s="19" t="s">
        <v>42</v>
      </c>
      <c r="B108" s="76" t="s">
        <v>75</v>
      </c>
      <c r="C108" s="24" t="s">
        <v>44</v>
      </c>
      <c r="D108" s="73" t="s">
        <v>224</v>
      </c>
      <c r="E108" s="28" t="s">
        <v>74</v>
      </c>
      <c r="F108" s="29"/>
      <c r="G108" s="73" t="s">
        <v>224</v>
      </c>
      <c r="H108" s="79" t="s">
        <v>231</v>
      </c>
      <c r="I108" s="32" t="s">
        <v>233</v>
      </c>
      <c r="J108" s="30" t="s">
        <v>270</v>
      </c>
      <c r="K108" s="38">
        <v>2649889.0324707767</v>
      </c>
      <c r="L108" s="81">
        <v>1100</v>
      </c>
      <c r="M108" s="38"/>
      <c r="N108" s="43" t="s">
        <v>235</v>
      </c>
      <c r="O108" s="18" t="s">
        <v>279</v>
      </c>
      <c r="P108" s="97" t="s">
        <v>282</v>
      </c>
      <c r="Q108" s="83"/>
      <c r="R108" s="84">
        <v>2649889.0324707767</v>
      </c>
      <c r="S108" s="14"/>
      <c r="T108" s="16"/>
      <c r="U108" s="13"/>
      <c r="V108" s="15"/>
      <c r="W108" s="17"/>
      <c r="X108" s="98">
        <v>0</v>
      </c>
      <c r="Y108" s="98">
        <f t="shared" ref="Y108:Y109" si="11">0.4*R108</f>
        <v>1059955.6129883106</v>
      </c>
      <c r="Z108" s="98">
        <f t="shared" ref="Z108:Z109" si="12">R108-Y108</f>
        <v>1589933.4194824661</v>
      </c>
      <c r="AA108" s="108"/>
      <c r="AB108" s="103">
        <v>44896</v>
      </c>
      <c r="AC108" s="107"/>
      <c r="AD108" s="107"/>
      <c r="AE108" s="104">
        <v>46082</v>
      </c>
      <c r="AF108" s="13"/>
      <c r="AG108" s="14"/>
      <c r="AH108" s="15"/>
    </row>
    <row r="109" spans="1:34" s="22" customFormat="1" ht="21" customHeight="1" x14ac:dyDescent="0.3">
      <c r="A109" s="19" t="s">
        <v>42</v>
      </c>
      <c r="B109" s="76" t="s">
        <v>196</v>
      </c>
      <c r="C109" s="24" t="s">
        <v>44</v>
      </c>
      <c r="D109" s="73" t="s">
        <v>225</v>
      </c>
      <c r="E109" s="28" t="s">
        <v>74</v>
      </c>
      <c r="F109" s="29"/>
      <c r="G109" s="73" t="s">
        <v>225</v>
      </c>
      <c r="H109" s="79" t="s">
        <v>231</v>
      </c>
      <c r="I109" s="32" t="s">
        <v>233</v>
      </c>
      <c r="J109" s="30" t="s">
        <v>270</v>
      </c>
      <c r="K109" s="38">
        <v>2649889.0324707767</v>
      </c>
      <c r="L109" s="81">
        <v>1100</v>
      </c>
      <c r="M109" s="38"/>
      <c r="N109" s="43" t="s">
        <v>235</v>
      </c>
      <c r="O109" s="18" t="s">
        <v>279</v>
      </c>
      <c r="P109" s="97" t="s">
        <v>282</v>
      </c>
      <c r="Q109" s="83"/>
      <c r="R109" s="84">
        <v>2649889.0324707767</v>
      </c>
      <c r="S109" s="14"/>
      <c r="T109" s="16"/>
      <c r="U109" s="13"/>
      <c r="V109" s="15"/>
      <c r="W109" s="17"/>
      <c r="X109" s="98">
        <v>0</v>
      </c>
      <c r="Y109" s="98">
        <f t="shared" si="11"/>
        <v>1059955.6129883106</v>
      </c>
      <c r="Z109" s="98">
        <f t="shared" si="12"/>
        <v>1589933.4194824661</v>
      </c>
      <c r="AA109" s="108"/>
      <c r="AB109" s="103">
        <v>44896</v>
      </c>
      <c r="AC109" s="107"/>
      <c r="AD109" s="107"/>
      <c r="AE109" s="104">
        <v>46082</v>
      </c>
      <c r="AF109" s="13"/>
      <c r="AG109" s="14"/>
      <c r="AH109" s="15"/>
    </row>
    <row r="110" spans="1:34" s="22" customFormat="1" ht="21" customHeight="1" x14ac:dyDescent="0.3">
      <c r="A110" s="19" t="s">
        <v>42</v>
      </c>
      <c r="B110" s="76" t="s">
        <v>46</v>
      </c>
      <c r="C110" s="24" t="s">
        <v>44</v>
      </c>
      <c r="D110" s="73" t="s">
        <v>226</v>
      </c>
      <c r="E110" s="28" t="s">
        <v>53</v>
      </c>
      <c r="F110" s="29"/>
      <c r="G110" s="73" t="s">
        <v>226</v>
      </c>
      <c r="H110" s="37" t="s">
        <v>169</v>
      </c>
      <c r="I110" s="82" t="s">
        <v>234</v>
      </c>
      <c r="J110" s="30" t="s">
        <v>270</v>
      </c>
      <c r="K110" s="38">
        <v>173075</v>
      </c>
      <c r="L110" s="38">
        <v>150</v>
      </c>
      <c r="M110" s="38"/>
      <c r="N110" s="43" t="s">
        <v>235</v>
      </c>
      <c r="O110" s="18" t="s">
        <v>236</v>
      </c>
      <c r="P110" s="97" t="s">
        <v>282</v>
      </c>
      <c r="Q110" s="59">
        <v>173075</v>
      </c>
      <c r="R110" s="14"/>
      <c r="S110" s="14"/>
      <c r="T110" s="16"/>
      <c r="U110" s="13"/>
      <c r="V110" s="15"/>
      <c r="W110" s="17"/>
      <c r="X110" s="98">
        <v>0</v>
      </c>
      <c r="Y110" s="98">
        <v>173075</v>
      </c>
      <c r="Z110" s="98">
        <v>0</v>
      </c>
      <c r="AA110" s="108"/>
      <c r="AB110" s="103">
        <v>44896</v>
      </c>
      <c r="AC110" s="107"/>
      <c r="AD110" s="107"/>
      <c r="AE110" s="104">
        <v>46082</v>
      </c>
      <c r="AF110" s="13"/>
      <c r="AG110" s="14"/>
      <c r="AH110" s="15"/>
    </row>
    <row r="111" spans="1:34" s="22" customFormat="1" ht="21" customHeight="1" x14ac:dyDescent="0.3">
      <c r="A111" s="19" t="s">
        <v>42</v>
      </c>
      <c r="B111" s="76" t="s">
        <v>186</v>
      </c>
      <c r="C111" s="24" t="s">
        <v>44</v>
      </c>
      <c r="D111" s="73" t="s">
        <v>227</v>
      </c>
      <c r="E111" s="28" t="s">
        <v>53</v>
      </c>
      <c r="F111" s="29"/>
      <c r="G111" s="73" t="s">
        <v>227</v>
      </c>
      <c r="H111" s="37" t="s">
        <v>169</v>
      </c>
      <c r="I111" s="82" t="s">
        <v>234</v>
      </c>
      <c r="J111" s="30" t="s">
        <v>270</v>
      </c>
      <c r="K111" s="38">
        <v>173075</v>
      </c>
      <c r="L111" s="38">
        <v>150</v>
      </c>
      <c r="M111" s="38"/>
      <c r="N111" s="43" t="s">
        <v>235</v>
      </c>
      <c r="O111" s="18" t="s">
        <v>236</v>
      </c>
      <c r="P111" s="97" t="s">
        <v>282</v>
      </c>
      <c r="Q111" s="59">
        <v>173075</v>
      </c>
      <c r="R111" s="14"/>
      <c r="S111" s="14"/>
      <c r="T111" s="16"/>
      <c r="U111" s="13"/>
      <c r="V111" s="15"/>
      <c r="W111" s="17"/>
      <c r="X111" s="98">
        <v>0</v>
      </c>
      <c r="Y111" s="98">
        <v>173075</v>
      </c>
      <c r="Z111" s="98">
        <v>0</v>
      </c>
      <c r="AA111" s="108"/>
      <c r="AB111" s="103">
        <v>44896</v>
      </c>
      <c r="AC111" s="107"/>
      <c r="AD111" s="107"/>
      <c r="AE111" s="104">
        <v>46082</v>
      </c>
      <c r="AF111" s="13"/>
      <c r="AG111" s="14"/>
      <c r="AH111" s="15"/>
    </row>
    <row r="112" spans="1:34" s="22" customFormat="1" ht="21" customHeight="1" x14ac:dyDescent="0.3">
      <c r="A112" s="19" t="s">
        <v>42</v>
      </c>
      <c r="B112" s="76" t="s">
        <v>187</v>
      </c>
      <c r="C112" s="24" t="s">
        <v>44</v>
      </c>
      <c r="D112" s="73" t="s">
        <v>228</v>
      </c>
      <c r="E112" s="28" t="s">
        <v>53</v>
      </c>
      <c r="F112" s="29"/>
      <c r="G112" s="73" t="s">
        <v>228</v>
      </c>
      <c r="H112" s="37" t="s">
        <v>169</v>
      </c>
      <c r="I112" s="82" t="s">
        <v>234</v>
      </c>
      <c r="J112" s="30" t="s">
        <v>270</v>
      </c>
      <c r="K112" s="38">
        <v>173075</v>
      </c>
      <c r="L112" s="38">
        <v>150</v>
      </c>
      <c r="M112" s="38"/>
      <c r="N112" s="43" t="s">
        <v>235</v>
      </c>
      <c r="O112" s="18" t="s">
        <v>236</v>
      </c>
      <c r="P112" s="97" t="s">
        <v>282</v>
      </c>
      <c r="Q112" s="59">
        <v>173075</v>
      </c>
      <c r="R112" s="14"/>
      <c r="S112" s="14"/>
      <c r="T112" s="16"/>
      <c r="U112" s="13"/>
      <c r="V112" s="15"/>
      <c r="W112" s="17"/>
      <c r="X112" s="98">
        <v>0</v>
      </c>
      <c r="Y112" s="98">
        <v>173075</v>
      </c>
      <c r="Z112" s="98">
        <v>0</v>
      </c>
      <c r="AA112" s="108"/>
      <c r="AB112" s="103">
        <v>44896</v>
      </c>
      <c r="AC112" s="107"/>
      <c r="AD112" s="107"/>
      <c r="AE112" s="104">
        <v>46082</v>
      </c>
      <c r="AF112" s="13"/>
      <c r="AG112" s="14"/>
      <c r="AH112" s="15"/>
    </row>
    <row r="113" spans="1:34" ht="21" customHeight="1" x14ac:dyDescent="0.3">
      <c r="A113" s="19" t="s">
        <v>42</v>
      </c>
      <c r="B113" s="76" t="s">
        <v>62</v>
      </c>
      <c r="C113" s="24" t="s">
        <v>44</v>
      </c>
      <c r="D113" s="73" t="s">
        <v>223</v>
      </c>
      <c r="E113" s="28" t="s">
        <v>53</v>
      </c>
      <c r="F113" s="15"/>
      <c r="G113" s="73" t="s">
        <v>223</v>
      </c>
      <c r="H113" s="37" t="s">
        <v>169</v>
      </c>
      <c r="I113" s="82" t="s">
        <v>234</v>
      </c>
      <c r="J113" s="30" t="s">
        <v>270</v>
      </c>
      <c r="K113" s="38">
        <v>173075</v>
      </c>
      <c r="L113" s="38">
        <v>150</v>
      </c>
      <c r="M113" s="38"/>
      <c r="N113" s="43" t="s">
        <v>235</v>
      </c>
      <c r="O113" s="18" t="s">
        <v>236</v>
      </c>
      <c r="P113" s="97" t="s">
        <v>282</v>
      </c>
      <c r="Q113" s="59">
        <v>173075</v>
      </c>
      <c r="R113" s="14"/>
      <c r="S113" s="14"/>
      <c r="T113" s="16"/>
      <c r="U113" s="13"/>
      <c r="V113" s="15"/>
      <c r="W113" s="17"/>
      <c r="X113" s="98">
        <v>0</v>
      </c>
      <c r="Y113" s="98">
        <v>173075</v>
      </c>
      <c r="Z113" s="98">
        <v>0</v>
      </c>
      <c r="AA113" s="108"/>
      <c r="AB113" s="103">
        <v>44896</v>
      </c>
      <c r="AC113" s="107"/>
      <c r="AD113" s="107"/>
      <c r="AE113" s="104">
        <v>46082</v>
      </c>
      <c r="AF113" s="13"/>
      <c r="AG113" s="14"/>
      <c r="AH113" s="15"/>
    </row>
    <row r="114" spans="1:34" ht="21" customHeight="1" x14ac:dyDescent="0.3">
      <c r="A114" s="19" t="s">
        <v>42</v>
      </c>
      <c r="B114" s="76" t="s">
        <v>51</v>
      </c>
      <c r="C114" s="24" t="s">
        <v>44</v>
      </c>
      <c r="D114" s="73" t="s">
        <v>198</v>
      </c>
      <c r="E114" s="28" t="s">
        <v>53</v>
      </c>
      <c r="F114" s="15"/>
      <c r="G114" s="73" t="s">
        <v>198</v>
      </c>
      <c r="H114" s="37" t="s">
        <v>169</v>
      </c>
      <c r="I114" s="82" t="s">
        <v>234</v>
      </c>
      <c r="J114" s="30" t="s">
        <v>270</v>
      </c>
      <c r="K114" s="38">
        <v>173075</v>
      </c>
      <c r="L114" s="38">
        <v>150</v>
      </c>
      <c r="M114" s="38"/>
      <c r="N114" s="43" t="s">
        <v>235</v>
      </c>
      <c r="O114" s="18" t="s">
        <v>236</v>
      </c>
      <c r="P114" s="97" t="s">
        <v>282</v>
      </c>
      <c r="Q114" s="59">
        <v>173075</v>
      </c>
      <c r="R114" s="14"/>
      <c r="S114" s="14"/>
      <c r="T114" s="16"/>
      <c r="U114" s="13"/>
      <c r="V114" s="15"/>
      <c r="W114" s="17"/>
      <c r="X114" s="98">
        <v>0</v>
      </c>
      <c r="Y114" s="98">
        <v>173075</v>
      </c>
      <c r="Z114" s="98">
        <v>0</v>
      </c>
      <c r="AA114" s="108"/>
      <c r="AB114" s="103">
        <v>44896</v>
      </c>
      <c r="AC114" s="107"/>
      <c r="AD114" s="107"/>
      <c r="AE114" s="104">
        <v>46082</v>
      </c>
      <c r="AF114" s="13"/>
      <c r="AG114" s="14"/>
      <c r="AH114" s="15"/>
    </row>
    <row r="115" spans="1:34" ht="21" customHeight="1" x14ac:dyDescent="0.3">
      <c r="A115" s="19" t="s">
        <v>42</v>
      </c>
      <c r="B115" s="76" t="s">
        <v>49</v>
      </c>
      <c r="C115" s="24" t="s">
        <v>44</v>
      </c>
      <c r="D115" s="73" t="s">
        <v>229</v>
      </c>
      <c r="E115" s="28" t="s">
        <v>53</v>
      </c>
      <c r="F115" s="15"/>
      <c r="G115" s="73" t="s">
        <v>229</v>
      </c>
      <c r="H115" s="37" t="s">
        <v>169</v>
      </c>
      <c r="I115" s="82" t="s">
        <v>234</v>
      </c>
      <c r="J115" s="30" t="s">
        <v>270</v>
      </c>
      <c r="K115" s="38">
        <v>173075</v>
      </c>
      <c r="L115" s="38">
        <v>150</v>
      </c>
      <c r="M115" s="38"/>
      <c r="N115" s="43" t="s">
        <v>235</v>
      </c>
      <c r="O115" s="18" t="s">
        <v>236</v>
      </c>
      <c r="P115" s="97" t="s">
        <v>282</v>
      </c>
      <c r="Q115" s="59">
        <v>173075</v>
      </c>
      <c r="R115" s="14"/>
      <c r="S115" s="14"/>
      <c r="T115" s="16"/>
      <c r="U115" s="13"/>
      <c r="V115" s="15"/>
      <c r="W115" s="17"/>
      <c r="X115" s="98">
        <v>0</v>
      </c>
      <c r="Y115" s="98">
        <v>173075</v>
      </c>
      <c r="Z115" s="98">
        <v>0</v>
      </c>
      <c r="AA115" s="108"/>
      <c r="AB115" s="103">
        <v>44896</v>
      </c>
      <c r="AC115" s="107"/>
      <c r="AD115" s="107"/>
      <c r="AE115" s="104">
        <v>46082</v>
      </c>
      <c r="AF115" s="13"/>
      <c r="AG115" s="14"/>
      <c r="AH115" s="15"/>
    </row>
    <row r="116" spans="1:34" ht="33" customHeight="1" x14ac:dyDescent="0.3">
      <c r="A116" s="19" t="s">
        <v>42</v>
      </c>
      <c r="B116" s="76" t="s">
        <v>43</v>
      </c>
      <c r="C116" s="24" t="s">
        <v>44</v>
      </c>
      <c r="D116" s="73" t="s">
        <v>230</v>
      </c>
      <c r="E116" s="25" t="s">
        <v>53</v>
      </c>
      <c r="F116" s="10"/>
      <c r="G116" s="73" t="s">
        <v>230</v>
      </c>
      <c r="H116" s="31" t="s">
        <v>169</v>
      </c>
      <c r="I116" s="82" t="s">
        <v>234</v>
      </c>
      <c r="J116" s="30" t="s">
        <v>270</v>
      </c>
      <c r="K116" s="38">
        <v>173075</v>
      </c>
      <c r="L116" s="38">
        <v>150</v>
      </c>
      <c r="M116" s="38"/>
      <c r="N116" s="43" t="s">
        <v>235</v>
      </c>
      <c r="O116" s="18" t="s">
        <v>236</v>
      </c>
      <c r="P116" s="97" t="s">
        <v>282</v>
      </c>
      <c r="Q116" s="59">
        <v>173075</v>
      </c>
      <c r="R116" s="9"/>
      <c r="S116" s="9"/>
      <c r="T116" s="11"/>
      <c r="U116" s="8"/>
      <c r="V116" s="10"/>
      <c r="W116" s="12"/>
      <c r="X116" s="98">
        <v>0</v>
      </c>
      <c r="Y116" s="98">
        <v>173075</v>
      </c>
      <c r="Z116" s="98">
        <v>0</v>
      </c>
      <c r="AA116" s="101"/>
      <c r="AB116" s="103">
        <v>44896</v>
      </c>
      <c r="AC116" s="99"/>
      <c r="AD116" s="99"/>
      <c r="AE116" s="104">
        <v>46082</v>
      </c>
      <c r="AF116" s="8"/>
      <c r="AG116" s="9"/>
      <c r="AH116" s="10"/>
    </row>
    <row r="117" spans="1:34" ht="33" customHeight="1" x14ac:dyDescent="0.3">
      <c r="A117" s="19" t="s">
        <v>42</v>
      </c>
      <c r="B117" s="76" t="s">
        <v>46</v>
      </c>
      <c r="C117" s="24" t="s">
        <v>44</v>
      </c>
      <c r="D117" s="73" t="s">
        <v>226</v>
      </c>
      <c r="E117" s="20" t="s">
        <v>48</v>
      </c>
      <c r="F117" s="10"/>
      <c r="G117" s="73" t="s">
        <v>226</v>
      </c>
      <c r="H117" s="31" t="s">
        <v>252</v>
      </c>
      <c r="I117" s="82" t="s">
        <v>234</v>
      </c>
      <c r="J117" s="30" t="s">
        <v>270</v>
      </c>
      <c r="K117" s="38">
        <v>79205.19</v>
      </c>
      <c r="L117" s="38">
        <v>150</v>
      </c>
      <c r="M117" s="38"/>
      <c r="N117" s="43" t="s">
        <v>235</v>
      </c>
      <c r="O117" s="18" t="s">
        <v>236</v>
      </c>
      <c r="P117" s="97" t="s">
        <v>282</v>
      </c>
      <c r="Q117" s="80">
        <v>79205.19</v>
      </c>
      <c r="R117" s="9"/>
      <c r="S117" s="9"/>
      <c r="T117" s="11"/>
      <c r="U117" s="8"/>
      <c r="V117" s="10"/>
      <c r="W117" s="12"/>
      <c r="X117" s="98">
        <v>0</v>
      </c>
      <c r="Y117" s="98">
        <v>79205.19</v>
      </c>
      <c r="Z117" s="98">
        <v>0</v>
      </c>
      <c r="AA117" s="101"/>
      <c r="AB117" s="103">
        <v>44896</v>
      </c>
      <c r="AC117" s="99"/>
      <c r="AD117" s="99"/>
      <c r="AE117" s="104">
        <v>46082</v>
      </c>
      <c r="AF117" s="8"/>
      <c r="AG117" s="9"/>
      <c r="AH117" s="10"/>
    </row>
    <row r="118" spans="1:34" ht="33" customHeight="1" x14ac:dyDescent="0.3">
      <c r="A118" s="19" t="s">
        <v>42</v>
      </c>
      <c r="B118" s="76" t="s">
        <v>186</v>
      </c>
      <c r="C118" s="24" t="s">
        <v>44</v>
      </c>
      <c r="D118" s="73" t="s">
        <v>227</v>
      </c>
      <c r="E118" s="20" t="s">
        <v>48</v>
      </c>
      <c r="F118" s="10"/>
      <c r="G118" s="73" t="s">
        <v>227</v>
      </c>
      <c r="H118" s="31" t="s">
        <v>252</v>
      </c>
      <c r="I118" s="82" t="s">
        <v>234</v>
      </c>
      <c r="J118" s="30" t="s">
        <v>270</v>
      </c>
      <c r="K118" s="38">
        <v>79205.19</v>
      </c>
      <c r="L118" s="38">
        <v>150</v>
      </c>
      <c r="M118" s="38"/>
      <c r="N118" s="43" t="s">
        <v>235</v>
      </c>
      <c r="O118" s="18" t="s">
        <v>236</v>
      </c>
      <c r="P118" s="97" t="s">
        <v>282</v>
      </c>
      <c r="Q118" s="80">
        <v>79205.19</v>
      </c>
      <c r="R118" s="9"/>
      <c r="S118" s="9"/>
      <c r="T118" s="11"/>
      <c r="U118" s="8"/>
      <c r="V118" s="10"/>
      <c r="W118" s="12"/>
      <c r="X118" s="98">
        <v>0</v>
      </c>
      <c r="Y118" s="98">
        <v>79205.19</v>
      </c>
      <c r="Z118" s="98">
        <v>0</v>
      </c>
      <c r="AA118" s="101"/>
      <c r="AB118" s="103">
        <v>44896</v>
      </c>
      <c r="AC118" s="99"/>
      <c r="AD118" s="99"/>
      <c r="AE118" s="104">
        <v>46082</v>
      </c>
      <c r="AF118" s="8"/>
      <c r="AG118" s="9"/>
      <c r="AH118" s="10"/>
    </row>
    <row r="119" spans="1:34" ht="33" customHeight="1" x14ac:dyDescent="0.3">
      <c r="A119" s="19" t="s">
        <v>42</v>
      </c>
      <c r="B119" s="76" t="s">
        <v>187</v>
      </c>
      <c r="C119" s="24" t="s">
        <v>44</v>
      </c>
      <c r="D119" s="73" t="s">
        <v>228</v>
      </c>
      <c r="E119" s="20" t="s">
        <v>48</v>
      </c>
      <c r="F119" s="10"/>
      <c r="G119" s="73" t="s">
        <v>228</v>
      </c>
      <c r="H119" s="31" t="s">
        <v>252</v>
      </c>
      <c r="I119" s="82" t="s">
        <v>234</v>
      </c>
      <c r="J119" s="30" t="s">
        <v>270</v>
      </c>
      <c r="K119" s="38">
        <v>79205.19</v>
      </c>
      <c r="L119" s="38">
        <v>150</v>
      </c>
      <c r="M119" s="38"/>
      <c r="N119" s="43" t="s">
        <v>235</v>
      </c>
      <c r="O119" s="18" t="s">
        <v>236</v>
      </c>
      <c r="P119" s="97" t="s">
        <v>282</v>
      </c>
      <c r="Q119" s="80">
        <v>79205.19</v>
      </c>
      <c r="R119" s="9"/>
      <c r="S119" s="9"/>
      <c r="T119" s="11"/>
      <c r="U119" s="8"/>
      <c r="V119" s="10"/>
      <c r="W119" s="12"/>
      <c r="X119" s="98">
        <v>0</v>
      </c>
      <c r="Y119" s="98">
        <v>79205.19</v>
      </c>
      <c r="Z119" s="98">
        <v>0</v>
      </c>
      <c r="AA119" s="101"/>
      <c r="AB119" s="103">
        <v>44896</v>
      </c>
      <c r="AC119" s="99"/>
      <c r="AD119" s="99"/>
      <c r="AE119" s="104">
        <v>46082</v>
      </c>
      <c r="AF119" s="8"/>
      <c r="AG119" s="9"/>
      <c r="AH119" s="10"/>
    </row>
    <row r="120" spans="1:34" ht="33" customHeight="1" x14ac:dyDescent="0.3">
      <c r="A120" s="19" t="s">
        <v>42</v>
      </c>
      <c r="B120" s="76" t="s">
        <v>62</v>
      </c>
      <c r="C120" s="24" t="s">
        <v>44</v>
      </c>
      <c r="D120" s="73" t="s">
        <v>223</v>
      </c>
      <c r="E120" s="20" t="s">
        <v>48</v>
      </c>
      <c r="F120" s="10"/>
      <c r="G120" s="73" t="s">
        <v>223</v>
      </c>
      <c r="H120" s="31" t="s">
        <v>252</v>
      </c>
      <c r="I120" s="82" t="s">
        <v>234</v>
      </c>
      <c r="J120" s="30" t="s">
        <v>270</v>
      </c>
      <c r="K120" s="38">
        <v>79205.19</v>
      </c>
      <c r="L120" s="38">
        <v>150</v>
      </c>
      <c r="M120" s="38"/>
      <c r="N120" s="43" t="s">
        <v>235</v>
      </c>
      <c r="O120" s="18" t="s">
        <v>236</v>
      </c>
      <c r="P120" s="97" t="s">
        <v>282</v>
      </c>
      <c r="Q120" s="80">
        <v>79205.19</v>
      </c>
      <c r="R120" s="9"/>
      <c r="S120" s="9"/>
      <c r="T120" s="11"/>
      <c r="U120" s="8"/>
      <c r="V120" s="10"/>
      <c r="W120" s="12"/>
      <c r="X120" s="98">
        <v>0</v>
      </c>
      <c r="Y120" s="98">
        <v>79205.19</v>
      </c>
      <c r="Z120" s="98">
        <v>0</v>
      </c>
      <c r="AA120" s="101"/>
      <c r="AB120" s="103">
        <v>44896</v>
      </c>
      <c r="AC120" s="99"/>
      <c r="AD120" s="99"/>
      <c r="AE120" s="104">
        <v>46082</v>
      </c>
      <c r="AF120" s="8"/>
      <c r="AG120" s="9"/>
      <c r="AH120" s="10"/>
    </row>
    <row r="121" spans="1:34" ht="33" customHeight="1" x14ac:dyDescent="0.3">
      <c r="A121" s="19" t="s">
        <v>42</v>
      </c>
      <c r="B121" s="76" t="s">
        <v>51</v>
      </c>
      <c r="C121" s="24" t="s">
        <v>44</v>
      </c>
      <c r="D121" s="73" t="s">
        <v>198</v>
      </c>
      <c r="E121" s="20" t="s">
        <v>48</v>
      </c>
      <c r="F121" s="10"/>
      <c r="G121" s="73" t="s">
        <v>198</v>
      </c>
      <c r="H121" s="31" t="s">
        <v>252</v>
      </c>
      <c r="I121" s="82" t="s">
        <v>234</v>
      </c>
      <c r="J121" s="30" t="s">
        <v>270</v>
      </c>
      <c r="K121" s="38">
        <v>79205.19</v>
      </c>
      <c r="L121" s="38">
        <v>150</v>
      </c>
      <c r="M121" s="38"/>
      <c r="N121" s="43" t="s">
        <v>235</v>
      </c>
      <c r="O121" s="18" t="s">
        <v>236</v>
      </c>
      <c r="P121" s="97" t="s">
        <v>282</v>
      </c>
      <c r="Q121" s="80">
        <v>79205.19</v>
      </c>
      <c r="R121" s="9"/>
      <c r="S121" s="9"/>
      <c r="T121" s="11"/>
      <c r="U121" s="8"/>
      <c r="V121" s="10"/>
      <c r="W121" s="12"/>
      <c r="X121" s="98">
        <v>0</v>
      </c>
      <c r="Y121" s="98">
        <v>79205.19</v>
      </c>
      <c r="Z121" s="98">
        <v>0</v>
      </c>
      <c r="AA121" s="101"/>
      <c r="AB121" s="103">
        <v>44896</v>
      </c>
      <c r="AC121" s="99"/>
      <c r="AD121" s="99"/>
      <c r="AE121" s="104">
        <v>46082</v>
      </c>
      <c r="AF121" s="8"/>
      <c r="AG121" s="9"/>
      <c r="AH121" s="10"/>
    </row>
    <row r="122" spans="1:34" ht="33" customHeight="1" x14ac:dyDescent="0.3">
      <c r="A122" s="19" t="s">
        <v>42</v>
      </c>
      <c r="B122" s="76" t="s">
        <v>49</v>
      </c>
      <c r="C122" s="24" t="s">
        <v>44</v>
      </c>
      <c r="D122" s="73" t="s">
        <v>229</v>
      </c>
      <c r="E122" s="20" t="s">
        <v>48</v>
      </c>
      <c r="F122" s="10"/>
      <c r="G122" s="73" t="s">
        <v>229</v>
      </c>
      <c r="H122" s="31" t="s">
        <v>252</v>
      </c>
      <c r="I122" s="82" t="s">
        <v>234</v>
      </c>
      <c r="J122" s="30" t="s">
        <v>270</v>
      </c>
      <c r="K122" s="38">
        <v>79205.19</v>
      </c>
      <c r="L122" s="38">
        <v>150</v>
      </c>
      <c r="M122" s="38"/>
      <c r="N122" s="43" t="s">
        <v>235</v>
      </c>
      <c r="O122" s="18" t="s">
        <v>236</v>
      </c>
      <c r="P122" s="97" t="s">
        <v>282</v>
      </c>
      <c r="Q122" s="80">
        <v>79205.19</v>
      </c>
      <c r="R122" s="9"/>
      <c r="S122" s="9"/>
      <c r="T122" s="11"/>
      <c r="U122" s="8"/>
      <c r="V122" s="10"/>
      <c r="W122" s="12"/>
      <c r="X122" s="98">
        <v>0</v>
      </c>
      <c r="Y122" s="98">
        <v>79205.19</v>
      </c>
      <c r="Z122" s="98">
        <v>0</v>
      </c>
      <c r="AA122" s="101"/>
      <c r="AB122" s="103">
        <v>44896</v>
      </c>
      <c r="AC122" s="99"/>
      <c r="AD122" s="99"/>
      <c r="AE122" s="104">
        <v>46082</v>
      </c>
      <c r="AF122" s="8"/>
      <c r="AG122" s="9"/>
      <c r="AH122" s="10"/>
    </row>
    <row r="123" spans="1:34" ht="33" customHeight="1" x14ac:dyDescent="0.3">
      <c r="A123" s="19" t="s">
        <v>42</v>
      </c>
      <c r="B123" s="76" t="s">
        <v>43</v>
      </c>
      <c r="C123" s="24" t="s">
        <v>44</v>
      </c>
      <c r="D123" s="73" t="s">
        <v>230</v>
      </c>
      <c r="E123" s="20" t="s">
        <v>48</v>
      </c>
      <c r="F123" s="10"/>
      <c r="G123" s="73" t="s">
        <v>230</v>
      </c>
      <c r="H123" s="31" t="s">
        <v>252</v>
      </c>
      <c r="I123" s="82" t="s">
        <v>234</v>
      </c>
      <c r="J123" s="30" t="s">
        <v>270</v>
      </c>
      <c r="K123" s="38">
        <v>79205.19</v>
      </c>
      <c r="L123" s="38">
        <v>150</v>
      </c>
      <c r="M123" s="38"/>
      <c r="N123" s="43" t="s">
        <v>235</v>
      </c>
      <c r="O123" s="18" t="s">
        <v>236</v>
      </c>
      <c r="P123" s="97" t="s">
        <v>282</v>
      </c>
      <c r="Q123" s="80">
        <v>79205.19</v>
      </c>
      <c r="R123" s="9"/>
      <c r="S123" s="9"/>
      <c r="T123" s="11"/>
      <c r="U123" s="8"/>
      <c r="V123" s="10"/>
      <c r="W123" s="12"/>
      <c r="X123" s="98">
        <v>0</v>
      </c>
      <c r="Y123" s="98">
        <v>79205.19</v>
      </c>
      <c r="Z123" s="98">
        <v>0</v>
      </c>
      <c r="AA123" s="101"/>
      <c r="AB123" s="103">
        <v>44896</v>
      </c>
      <c r="AC123" s="99"/>
      <c r="AD123" s="99"/>
      <c r="AE123" s="104">
        <v>46082</v>
      </c>
      <c r="AF123" s="8"/>
      <c r="AG123" s="9"/>
      <c r="AH123" s="10"/>
    </row>
    <row r="124" spans="1:34" ht="33" customHeight="1" x14ac:dyDescent="0.3">
      <c r="A124" s="19" t="s">
        <v>42</v>
      </c>
      <c r="B124" s="76" t="s">
        <v>46</v>
      </c>
      <c r="C124" s="24" t="s">
        <v>44</v>
      </c>
      <c r="D124" s="73" t="s">
        <v>226</v>
      </c>
      <c r="E124" s="20" t="s">
        <v>48</v>
      </c>
      <c r="F124" s="10"/>
      <c r="G124" s="73" t="s">
        <v>226</v>
      </c>
      <c r="H124" s="31" t="s">
        <v>253</v>
      </c>
      <c r="I124" s="82" t="s">
        <v>234</v>
      </c>
      <c r="J124" s="30" t="s">
        <v>270</v>
      </c>
      <c r="K124" s="38">
        <v>107784.82</v>
      </c>
      <c r="L124" s="38">
        <v>150</v>
      </c>
      <c r="M124" s="38"/>
      <c r="N124" s="43" t="s">
        <v>235</v>
      </c>
      <c r="O124" s="18" t="s">
        <v>236</v>
      </c>
      <c r="P124" s="97" t="s">
        <v>282</v>
      </c>
      <c r="Q124" s="80">
        <v>107784.82</v>
      </c>
      <c r="R124" s="9"/>
      <c r="S124" s="9"/>
      <c r="T124" s="11"/>
      <c r="U124" s="8"/>
      <c r="V124" s="10"/>
      <c r="W124" s="12"/>
      <c r="X124" s="98">
        <v>0</v>
      </c>
      <c r="Y124" s="98">
        <v>107784.82</v>
      </c>
      <c r="Z124" s="98">
        <v>0</v>
      </c>
      <c r="AA124" s="101"/>
      <c r="AB124" s="103">
        <v>44896</v>
      </c>
      <c r="AC124" s="99"/>
      <c r="AD124" s="99"/>
      <c r="AE124" s="104">
        <v>46082</v>
      </c>
      <c r="AF124" s="8"/>
      <c r="AG124" s="9"/>
      <c r="AH124" s="10"/>
    </row>
    <row r="125" spans="1:34" ht="33" customHeight="1" x14ac:dyDescent="0.3">
      <c r="A125" s="19" t="s">
        <v>42</v>
      </c>
      <c r="B125" s="76" t="s">
        <v>186</v>
      </c>
      <c r="C125" s="24" t="s">
        <v>44</v>
      </c>
      <c r="D125" s="73" t="s">
        <v>227</v>
      </c>
      <c r="E125" s="20" t="s">
        <v>48</v>
      </c>
      <c r="F125" s="10"/>
      <c r="G125" s="73" t="s">
        <v>227</v>
      </c>
      <c r="H125" s="31" t="s">
        <v>253</v>
      </c>
      <c r="I125" s="82" t="s">
        <v>234</v>
      </c>
      <c r="J125" s="30" t="s">
        <v>270</v>
      </c>
      <c r="K125" s="38">
        <v>107784.82</v>
      </c>
      <c r="L125" s="38">
        <v>150</v>
      </c>
      <c r="M125" s="38"/>
      <c r="N125" s="43" t="s">
        <v>235</v>
      </c>
      <c r="O125" s="18" t="s">
        <v>236</v>
      </c>
      <c r="P125" s="97" t="s">
        <v>282</v>
      </c>
      <c r="Q125" s="80">
        <v>107784.82</v>
      </c>
      <c r="R125" s="9"/>
      <c r="S125" s="9"/>
      <c r="T125" s="11"/>
      <c r="U125" s="8"/>
      <c r="V125" s="10"/>
      <c r="W125" s="12"/>
      <c r="X125" s="98">
        <v>0</v>
      </c>
      <c r="Y125" s="98">
        <v>107784.82</v>
      </c>
      <c r="Z125" s="98">
        <v>0</v>
      </c>
      <c r="AA125" s="101"/>
      <c r="AB125" s="103">
        <v>44896</v>
      </c>
      <c r="AC125" s="99"/>
      <c r="AD125" s="99"/>
      <c r="AE125" s="104">
        <v>46082</v>
      </c>
      <c r="AF125" s="8"/>
      <c r="AG125" s="9"/>
      <c r="AH125" s="10"/>
    </row>
    <row r="126" spans="1:34" ht="33" customHeight="1" x14ac:dyDescent="0.3">
      <c r="A126" s="19" t="s">
        <v>42</v>
      </c>
      <c r="B126" s="76" t="s">
        <v>187</v>
      </c>
      <c r="C126" s="24" t="s">
        <v>44</v>
      </c>
      <c r="D126" s="73" t="s">
        <v>228</v>
      </c>
      <c r="E126" s="20" t="s">
        <v>48</v>
      </c>
      <c r="F126" s="10"/>
      <c r="G126" s="73" t="s">
        <v>228</v>
      </c>
      <c r="H126" s="31" t="s">
        <v>253</v>
      </c>
      <c r="I126" s="82" t="s">
        <v>234</v>
      </c>
      <c r="J126" s="30" t="s">
        <v>270</v>
      </c>
      <c r="K126" s="38">
        <v>107784.82</v>
      </c>
      <c r="L126" s="38">
        <v>150</v>
      </c>
      <c r="M126" s="38"/>
      <c r="N126" s="43" t="s">
        <v>235</v>
      </c>
      <c r="O126" s="18" t="s">
        <v>236</v>
      </c>
      <c r="P126" s="97" t="s">
        <v>282</v>
      </c>
      <c r="Q126" s="80">
        <v>107784.82</v>
      </c>
      <c r="R126" s="9"/>
      <c r="S126" s="9"/>
      <c r="T126" s="11"/>
      <c r="U126" s="8"/>
      <c r="V126" s="10"/>
      <c r="W126" s="12"/>
      <c r="X126" s="98">
        <v>0</v>
      </c>
      <c r="Y126" s="98">
        <v>107784.82</v>
      </c>
      <c r="Z126" s="98">
        <v>0</v>
      </c>
      <c r="AA126" s="101"/>
      <c r="AB126" s="103">
        <v>44896</v>
      </c>
      <c r="AC126" s="99"/>
      <c r="AD126" s="99"/>
      <c r="AE126" s="104">
        <v>46082</v>
      </c>
      <c r="AF126" s="8"/>
      <c r="AG126" s="9"/>
      <c r="AH126" s="10"/>
    </row>
    <row r="127" spans="1:34" ht="33" customHeight="1" x14ac:dyDescent="0.3">
      <c r="A127" s="19" t="s">
        <v>42</v>
      </c>
      <c r="B127" s="76" t="s">
        <v>62</v>
      </c>
      <c r="C127" s="24" t="s">
        <v>44</v>
      </c>
      <c r="D127" s="73" t="s">
        <v>223</v>
      </c>
      <c r="E127" s="20" t="s">
        <v>48</v>
      </c>
      <c r="F127" s="10"/>
      <c r="G127" s="73" t="s">
        <v>223</v>
      </c>
      <c r="H127" s="31" t="s">
        <v>253</v>
      </c>
      <c r="I127" s="82" t="s">
        <v>234</v>
      </c>
      <c r="J127" s="30" t="s">
        <v>270</v>
      </c>
      <c r="K127" s="38">
        <v>107784.82</v>
      </c>
      <c r="L127" s="38">
        <v>150</v>
      </c>
      <c r="M127" s="38"/>
      <c r="N127" s="43" t="s">
        <v>235</v>
      </c>
      <c r="O127" s="18" t="s">
        <v>236</v>
      </c>
      <c r="P127" s="97" t="s">
        <v>282</v>
      </c>
      <c r="Q127" s="80">
        <v>107784.82</v>
      </c>
      <c r="R127" s="9"/>
      <c r="S127" s="9"/>
      <c r="T127" s="11"/>
      <c r="U127" s="8"/>
      <c r="V127" s="10"/>
      <c r="W127" s="12"/>
      <c r="X127" s="98">
        <v>0</v>
      </c>
      <c r="Y127" s="98">
        <v>107784.82</v>
      </c>
      <c r="Z127" s="98">
        <v>0</v>
      </c>
      <c r="AA127" s="101"/>
      <c r="AB127" s="103">
        <v>44896</v>
      </c>
      <c r="AC127" s="99"/>
      <c r="AD127" s="99"/>
      <c r="AE127" s="104">
        <v>46082</v>
      </c>
      <c r="AF127" s="8"/>
      <c r="AG127" s="9"/>
      <c r="AH127" s="10"/>
    </row>
    <row r="128" spans="1:34" ht="33" customHeight="1" x14ac:dyDescent="0.3">
      <c r="A128" s="19" t="s">
        <v>42</v>
      </c>
      <c r="B128" s="76" t="s">
        <v>51</v>
      </c>
      <c r="C128" s="24" t="s">
        <v>44</v>
      </c>
      <c r="D128" s="73" t="s">
        <v>198</v>
      </c>
      <c r="E128" s="20" t="s">
        <v>48</v>
      </c>
      <c r="F128" s="10"/>
      <c r="G128" s="73" t="s">
        <v>198</v>
      </c>
      <c r="H128" s="31" t="s">
        <v>253</v>
      </c>
      <c r="I128" s="82" t="s">
        <v>234</v>
      </c>
      <c r="J128" s="30" t="s">
        <v>270</v>
      </c>
      <c r="K128" s="38">
        <v>107784.82</v>
      </c>
      <c r="L128" s="38">
        <v>150</v>
      </c>
      <c r="M128" s="38"/>
      <c r="N128" s="43" t="s">
        <v>235</v>
      </c>
      <c r="O128" s="18" t="s">
        <v>236</v>
      </c>
      <c r="P128" s="97" t="s">
        <v>282</v>
      </c>
      <c r="Q128" s="80">
        <v>107784.82</v>
      </c>
      <c r="R128" s="9"/>
      <c r="S128" s="9"/>
      <c r="T128" s="11"/>
      <c r="U128" s="8"/>
      <c r="V128" s="10"/>
      <c r="W128" s="12"/>
      <c r="X128" s="98">
        <v>0</v>
      </c>
      <c r="Y128" s="98">
        <v>107784.82</v>
      </c>
      <c r="Z128" s="98">
        <v>0</v>
      </c>
      <c r="AA128" s="101"/>
      <c r="AB128" s="103">
        <v>44896</v>
      </c>
      <c r="AC128" s="99"/>
      <c r="AD128" s="99"/>
      <c r="AE128" s="104">
        <v>46082</v>
      </c>
      <c r="AF128" s="8"/>
      <c r="AG128" s="9"/>
      <c r="AH128" s="10"/>
    </row>
    <row r="129" spans="1:34" ht="33" customHeight="1" x14ac:dyDescent="0.3">
      <c r="A129" s="19" t="s">
        <v>42</v>
      </c>
      <c r="B129" s="76" t="s">
        <v>49</v>
      </c>
      <c r="C129" s="24" t="s">
        <v>44</v>
      </c>
      <c r="D129" s="73" t="s">
        <v>229</v>
      </c>
      <c r="E129" s="20" t="s">
        <v>48</v>
      </c>
      <c r="F129" s="10"/>
      <c r="G129" s="73" t="s">
        <v>229</v>
      </c>
      <c r="H129" s="31" t="s">
        <v>253</v>
      </c>
      <c r="I129" s="82" t="s">
        <v>234</v>
      </c>
      <c r="J129" s="30" t="s">
        <v>270</v>
      </c>
      <c r="K129" s="38">
        <v>107784.82</v>
      </c>
      <c r="L129" s="38">
        <v>150</v>
      </c>
      <c r="M129" s="38"/>
      <c r="N129" s="43" t="s">
        <v>235</v>
      </c>
      <c r="O129" s="18" t="s">
        <v>236</v>
      </c>
      <c r="P129" s="97" t="s">
        <v>282</v>
      </c>
      <c r="Q129" s="80">
        <v>107784.82</v>
      </c>
      <c r="R129" s="9"/>
      <c r="S129" s="9"/>
      <c r="T129" s="11"/>
      <c r="U129" s="8"/>
      <c r="V129" s="10"/>
      <c r="W129" s="12"/>
      <c r="X129" s="98">
        <v>0</v>
      </c>
      <c r="Y129" s="98">
        <v>107784.82</v>
      </c>
      <c r="Z129" s="98">
        <v>0</v>
      </c>
      <c r="AA129" s="101"/>
      <c r="AB129" s="103">
        <v>44896</v>
      </c>
      <c r="AC129" s="99"/>
      <c r="AD129" s="99"/>
      <c r="AE129" s="104">
        <v>46082</v>
      </c>
      <c r="AF129" s="8"/>
      <c r="AG129" s="9"/>
      <c r="AH129" s="10"/>
    </row>
    <row r="130" spans="1:34" ht="33" customHeight="1" x14ac:dyDescent="0.3">
      <c r="A130" s="19" t="s">
        <v>42</v>
      </c>
      <c r="B130" s="76" t="s">
        <v>43</v>
      </c>
      <c r="C130" s="24" t="s">
        <v>44</v>
      </c>
      <c r="D130" s="73" t="s">
        <v>230</v>
      </c>
      <c r="E130" s="20" t="s">
        <v>48</v>
      </c>
      <c r="F130" s="10"/>
      <c r="G130" s="73" t="s">
        <v>230</v>
      </c>
      <c r="H130" s="31" t="s">
        <v>253</v>
      </c>
      <c r="I130" s="82" t="s">
        <v>234</v>
      </c>
      <c r="J130" s="30" t="s">
        <v>270</v>
      </c>
      <c r="K130" s="38">
        <v>107784.82</v>
      </c>
      <c r="L130" s="38">
        <v>150</v>
      </c>
      <c r="M130" s="38"/>
      <c r="N130" s="43" t="s">
        <v>235</v>
      </c>
      <c r="O130" s="18" t="s">
        <v>236</v>
      </c>
      <c r="P130" s="97" t="s">
        <v>282</v>
      </c>
      <c r="Q130" s="80">
        <v>107784.82</v>
      </c>
      <c r="R130" s="9"/>
      <c r="S130" s="9"/>
      <c r="T130" s="11"/>
      <c r="U130" s="8"/>
      <c r="V130" s="10"/>
      <c r="W130" s="12"/>
      <c r="X130" s="98">
        <v>0</v>
      </c>
      <c r="Y130" s="98">
        <v>107784.82</v>
      </c>
      <c r="Z130" s="98">
        <v>0</v>
      </c>
      <c r="AA130" s="101"/>
      <c r="AB130" s="103">
        <v>44896</v>
      </c>
      <c r="AC130" s="99"/>
      <c r="AD130" s="99"/>
      <c r="AE130" s="104">
        <v>46082</v>
      </c>
      <c r="AF130" s="8"/>
      <c r="AG130" s="9"/>
      <c r="AH130" s="10"/>
    </row>
    <row r="131" spans="1:34" ht="33" customHeight="1" x14ac:dyDescent="0.3">
      <c r="A131" s="19" t="s">
        <v>42</v>
      </c>
      <c r="B131" s="77" t="s">
        <v>46</v>
      </c>
      <c r="C131" s="24" t="s">
        <v>44</v>
      </c>
      <c r="D131" s="73" t="s">
        <v>237</v>
      </c>
      <c r="E131" s="25" t="s">
        <v>53</v>
      </c>
      <c r="F131" s="10"/>
      <c r="G131" s="73" t="s">
        <v>237</v>
      </c>
      <c r="H131" s="31" t="s">
        <v>239</v>
      </c>
      <c r="I131" s="32" t="s">
        <v>239</v>
      </c>
      <c r="J131" s="30" t="s">
        <v>270</v>
      </c>
      <c r="K131" s="38">
        <v>1319500</v>
      </c>
      <c r="L131" s="38">
        <v>490</v>
      </c>
      <c r="M131" s="38"/>
      <c r="N131" s="43" t="s">
        <v>235</v>
      </c>
      <c r="O131" s="18" t="s">
        <v>236</v>
      </c>
      <c r="P131" s="97" t="s">
        <v>284</v>
      </c>
      <c r="Q131" s="38">
        <v>1319500</v>
      </c>
      <c r="R131" s="9"/>
      <c r="S131" s="9"/>
      <c r="T131" s="11"/>
      <c r="U131" s="8"/>
      <c r="V131" s="10"/>
      <c r="W131" s="12"/>
      <c r="X131" s="98">
        <v>0</v>
      </c>
      <c r="Y131" s="98">
        <v>263900</v>
      </c>
      <c r="Z131" s="98">
        <v>395850</v>
      </c>
      <c r="AA131" s="101"/>
      <c r="AB131" s="103">
        <v>44896</v>
      </c>
      <c r="AC131" s="99"/>
      <c r="AD131" s="99"/>
      <c r="AE131" s="104">
        <v>46082</v>
      </c>
      <c r="AF131" s="8"/>
      <c r="AG131" s="9"/>
      <c r="AH131" s="10"/>
    </row>
    <row r="132" spans="1:34" ht="33" customHeight="1" x14ac:dyDescent="0.3">
      <c r="A132" s="19" t="s">
        <v>42</v>
      </c>
      <c r="B132" s="77" t="s">
        <v>51</v>
      </c>
      <c r="C132" s="24" t="s">
        <v>44</v>
      </c>
      <c r="D132" s="73" t="s">
        <v>238</v>
      </c>
      <c r="E132" s="25" t="s">
        <v>53</v>
      </c>
      <c r="F132" s="10"/>
      <c r="G132" s="73" t="s">
        <v>238</v>
      </c>
      <c r="H132" s="31" t="s">
        <v>239</v>
      </c>
      <c r="I132" s="32" t="s">
        <v>239</v>
      </c>
      <c r="J132" s="30" t="s">
        <v>270</v>
      </c>
      <c r="K132" s="38">
        <v>7720000</v>
      </c>
      <c r="L132" s="38">
        <v>3000</v>
      </c>
      <c r="M132" s="38"/>
      <c r="N132" s="43" t="s">
        <v>235</v>
      </c>
      <c r="O132" s="18" t="s">
        <v>236</v>
      </c>
      <c r="P132" s="97" t="s">
        <v>284</v>
      </c>
      <c r="Q132" s="38">
        <v>7720000</v>
      </c>
      <c r="R132" s="9"/>
      <c r="S132" s="9"/>
      <c r="T132" s="11"/>
      <c r="U132" s="8"/>
      <c r="V132" s="10"/>
      <c r="W132" s="12"/>
      <c r="X132" s="98">
        <v>0</v>
      </c>
      <c r="Y132" s="98">
        <v>1544000</v>
      </c>
      <c r="Z132" s="98">
        <v>2316000</v>
      </c>
      <c r="AA132" s="101"/>
      <c r="AB132" s="103">
        <v>44896</v>
      </c>
      <c r="AC132" s="99"/>
      <c r="AD132" s="99"/>
      <c r="AE132" s="104">
        <v>46082</v>
      </c>
      <c r="AF132" s="8"/>
      <c r="AG132" s="9"/>
      <c r="AH132" s="10"/>
    </row>
    <row r="133" spans="1:34" ht="21" customHeight="1" x14ac:dyDescent="0.3">
      <c r="A133" s="19" t="s">
        <v>42</v>
      </c>
      <c r="B133" s="77" t="s">
        <v>51</v>
      </c>
      <c r="C133" s="24" t="s">
        <v>44</v>
      </c>
      <c r="D133" s="73" t="s">
        <v>238</v>
      </c>
      <c r="E133" s="25" t="s">
        <v>53</v>
      </c>
      <c r="F133" s="10"/>
      <c r="G133" s="73" t="s">
        <v>238</v>
      </c>
      <c r="H133" s="31" t="s">
        <v>239</v>
      </c>
      <c r="I133" s="32" t="s">
        <v>239</v>
      </c>
      <c r="J133" s="30" t="s">
        <v>270</v>
      </c>
      <c r="K133" s="38">
        <v>6088000</v>
      </c>
      <c r="L133" s="38">
        <v>2360</v>
      </c>
      <c r="M133" s="38"/>
      <c r="N133" s="43" t="s">
        <v>235</v>
      </c>
      <c r="O133" s="18" t="s">
        <v>236</v>
      </c>
      <c r="P133" s="97" t="s">
        <v>284</v>
      </c>
      <c r="Q133" s="38">
        <v>6088000</v>
      </c>
      <c r="R133" s="9"/>
      <c r="S133" s="9"/>
      <c r="T133" s="11"/>
      <c r="U133" s="8"/>
      <c r="V133" s="10"/>
      <c r="W133" s="12"/>
      <c r="X133" s="98">
        <v>0</v>
      </c>
      <c r="Y133" s="98">
        <v>1217600</v>
      </c>
      <c r="Z133" s="98">
        <v>1826400</v>
      </c>
      <c r="AA133" s="101"/>
      <c r="AB133" s="103">
        <v>44896</v>
      </c>
      <c r="AC133" s="99"/>
      <c r="AD133" s="99"/>
      <c r="AE133" s="104">
        <v>46082</v>
      </c>
      <c r="AF133" s="8"/>
      <c r="AG133" s="9"/>
      <c r="AH133" s="10"/>
    </row>
    <row r="134" spans="1:34" ht="33" customHeight="1" x14ac:dyDescent="0.3">
      <c r="A134" s="19" t="s">
        <v>42</v>
      </c>
      <c r="B134" s="76" t="s">
        <v>262</v>
      </c>
      <c r="C134" s="24" t="s">
        <v>44</v>
      </c>
      <c r="D134" s="73" t="s">
        <v>254</v>
      </c>
      <c r="E134" s="20" t="s">
        <v>48</v>
      </c>
      <c r="F134" s="10"/>
      <c r="G134" s="73" t="s">
        <v>254</v>
      </c>
      <c r="H134" s="31" t="s">
        <v>81</v>
      </c>
      <c r="I134" s="32" t="s">
        <v>264</v>
      </c>
      <c r="J134" s="30" t="s">
        <v>270</v>
      </c>
      <c r="K134" s="38">
        <v>530000</v>
      </c>
      <c r="L134" s="38"/>
      <c r="M134" s="38"/>
      <c r="N134" s="43" t="s">
        <v>235</v>
      </c>
      <c r="O134" s="18" t="s">
        <v>236</v>
      </c>
      <c r="P134" s="97" t="s">
        <v>283</v>
      </c>
      <c r="Q134" s="80">
        <v>530000</v>
      </c>
      <c r="R134" s="9"/>
      <c r="S134" s="9"/>
      <c r="T134" s="11"/>
      <c r="U134" s="8"/>
      <c r="V134" s="10"/>
      <c r="W134" s="12"/>
      <c r="X134" s="98">
        <v>0</v>
      </c>
      <c r="Y134" s="98">
        <v>530000</v>
      </c>
      <c r="Z134" s="98">
        <v>0</v>
      </c>
      <c r="AA134" s="101"/>
      <c r="AB134" s="103">
        <v>44896</v>
      </c>
      <c r="AC134" s="99"/>
      <c r="AD134" s="99"/>
      <c r="AE134" s="104">
        <v>46082</v>
      </c>
      <c r="AF134" s="8"/>
      <c r="AG134" s="9"/>
      <c r="AH134" s="10"/>
    </row>
    <row r="135" spans="1:34" ht="33" customHeight="1" x14ac:dyDescent="0.3">
      <c r="A135" s="19" t="s">
        <v>42</v>
      </c>
      <c r="B135" s="76" t="s">
        <v>263</v>
      </c>
      <c r="C135" s="24" t="s">
        <v>44</v>
      </c>
      <c r="D135" s="73" t="s">
        <v>255</v>
      </c>
      <c r="E135" s="20" t="s">
        <v>48</v>
      </c>
      <c r="F135" s="10"/>
      <c r="G135" s="73" t="s">
        <v>255</v>
      </c>
      <c r="H135" s="31" t="s">
        <v>81</v>
      </c>
      <c r="I135" s="32" t="s">
        <v>265</v>
      </c>
      <c r="J135" s="30" t="s">
        <v>270</v>
      </c>
      <c r="K135" s="38">
        <v>608000</v>
      </c>
      <c r="L135" s="38"/>
      <c r="M135" s="38"/>
      <c r="N135" s="43" t="s">
        <v>235</v>
      </c>
      <c r="O135" s="18" t="s">
        <v>236</v>
      </c>
      <c r="P135" s="97" t="s">
        <v>283</v>
      </c>
      <c r="Q135" s="80">
        <v>608000</v>
      </c>
      <c r="R135" s="9"/>
      <c r="S135" s="9"/>
      <c r="T135" s="11"/>
      <c r="U135" s="8"/>
      <c r="V135" s="10"/>
      <c r="W135" s="12"/>
      <c r="X135" s="98">
        <v>0</v>
      </c>
      <c r="Y135" s="98">
        <v>608000</v>
      </c>
      <c r="Z135" s="98">
        <v>0</v>
      </c>
      <c r="AA135" s="101"/>
      <c r="AB135" s="103">
        <v>44896</v>
      </c>
      <c r="AC135" s="99"/>
      <c r="AD135" s="99"/>
      <c r="AE135" s="104">
        <v>46082</v>
      </c>
      <c r="AF135" s="8"/>
      <c r="AG135" s="9"/>
      <c r="AH135" s="10"/>
    </row>
    <row r="136" spans="1:34" ht="33" customHeight="1" x14ac:dyDescent="0.3">
      <c r="A136" s="19" t="s">
        <v>42</v>
      </c>
      <c r="B136" s="76" t="s">
        <v>263</v>
      </c>
      <c r="C136" s="24" t="s">
        <v>44</v>
      </c>
      <c r="D136" s="73" t="s">
        <v>255</v>
      </c>
      <c r="E136" s="20" t="s">
        <v>48</v>
      </c>
      <c r="F136" s="10"/>
      <c r="G136" s="73" t="s">
        <v>255</v>
      </c>
      <c r="H136" s="31" t="s">
        <v>81</v>
      </c>
      <c r="I136" s="32" t="s">
        <v>266</v>
      </c>
      <c r="J136" s="30" t="s">
        <v>270</v>
      </c>
      <c r="K136" s="38">
        <v>82000</v>
      </c>
      <c r="L136" s="38"/>
      <c r="M136" s="38"/>
      <c r="N136" s="43" t="s">
        <v>235</v>
      </c>
      <c r="O136" s="18" t="s">
        <v>236</v>
      </c>
      <c r="P136" s="97" t="s">
        <v>283</v>
      </c>
      <c r="Q136" s="80">
        <v>82000</v>
      </c>
      <c r="R136" s="9"/>
      <c r="S136" s="9"/>
      <c r="T136" s="11"/>
      <c r="U136" s="8"/>
      <c r="V136" s="10"/>
      <c r="W136" s="12"/>
      <c r="X136" s="98">
        <v>0</v>
      </c>
      <c r="Y136" s="98">
        <v>82000</v>
      </c>
      <c r="Z136" s="98">
        <v>0</v>
      </c>
      <c r="AA136" s="101"/>
      <c r="AB136" s="103">
        <v>44896</v>
      </c>
      <c r="AC136" s="99"/>
      <c r="AD136" s="99"/>
      <c r="AE136" s="104">
        <v>46082</v>
      </c>
      <c r="AF136" s="8"/>
      <c r="AG136" s="9"/>
      <c r="AH136" s="10"/>
    </row>
    <row r="137" spans="1:34" ht="33" customHeight="1" x14ac:dyDescent="0.3">
      <c r="A137" s="19" t="s">
        <v>42</v>
      </c>
      <c r="B137" s="76" t="s">
        <v>263</v>
      </c>
      <c r="C137" s="24" t="s">
        <v>44</v>
      </c>
      <c r="D137" s="73" t="s">
        <v>255</v>
      </c>
      <c r="E137" s="20" t="s">
        <v>48</v>
      </c>
      <c r="F137" s="10"/>
      <c r="G137" s="73" t="s">
        <v>255</v>
      </c>
      <c r="H137" s="31" t="s">
        <v>81</v>
      </c>
      <c r="I137" s="32" t="s">
        <v>266</v>
      </c>
      <c r="J137" s="30" t="s">
        <v>270</v>
      </c>
      <c r="K137" s="38">
        <v>82000</v>
      </c>
      <c r="L137" s="38"/>
      <c r="M137" s="38"/>
      <c r="N137" s="43" t="s">
        <v>235</v>
      </c>
      <c r="O137" s="18" t="s">
        <v>236</v>
      </c>
      <c r="P137" s="97" t="s">
        <v>283</v>
      </c>
      <c r="Q137" s="80">
        <v>82000</v>
      </c>
      <c r="R137" s="9"/>
      <c r="S137" s="9"/>
      <c r="T137" s="11"/>
      <c r="U137" s="8"/>
      <c r="V137" s="10"/>
      <c r="W137" s="12"/>
      <c r="X137" s="98">
        <v>0</v>
      </c>
      <c r="Y137" s="98">
        <v>82000</v>
      </c>
      <c r="Z137" s="98">
        <v>0</v>
      </c>
      <c r="AA137" s="101"/>
      <c r="AB137" s="103">
        <v>44896</v>
      </c>
      <c r="AC137" s="99"/>
      <c r="AD137" s="99"/>
      <c r="AE137" s="104">
        <v>46082</v>
      </c>
      <c r="AF137" s="8"/>
      <c r="AG137" s="9"/>
      <c r="AH137" s="10"/>
    </row>
    <row r="138" spans="1:34" ht="33" customHeight="1" x14ac:dyDescent="0.3">
      <c r="A138" s="19" t="s">
        <v>42</v>
      </c>
      <c r="B138" s="76" t="s">
        <v>263</v>
      </c>
      <c r="C138" s="24" t="s">
        <v>44</v>
      </c>
      <c r="D138" s="73" t="s">
        <v>255</v>
      </c>
      <c r="E138" s="20" t="s">
        <v>48</v>
      </c>
      <c r="F138" s="10"/>
      <c r="G138" s="73" t="s">
        <v>255</v>
      </c>
      <c r="H138" s="31" t="s">
        <v>81</v>
      </c>
      <c r="I138" s="32" t="s">
        <v>266</v>
      </c>
      <c r="J138" s="30" t="s">
        <v>270</v>
      </c>
      <c r="K138" s="38">
        <v>82000</v>
      </c>
      <c r="L138" s="38"/>
      <c r="M138" s="38"/>
      <c r="N138" s="43" t="s">
        <v>235</v>
      </c>
      <c r="O138" s="18" t="s">
        <v>236</v>
      </c>
      <c r="P138" s="97" t="s">
        <v>283</v>
      </c>
      <c r="Q138" s="80">
        <v>82000</v>
      </c>
      <c r="R138" s="9"/>
      <c r="S138" s="9"/>
      <c r="T138" s="11"/>
      <c r="U138" s="8"/>
      <c r="V138" s="10"/>
      <c r="W138" s="12"/>
      <c r="X138" s="98">
        <v>0</v>
      </c>
      <c r="Y138" s="98">
        <v>82000</v>
      </c>
      <c r="Z138" s="98">
        <v>0</v>
      </c>
      <c r="AA138" s="101"/>
      <c r="AB138" s="103">
        <v>44896</v>
      </c>
      <c r="AC138" s="99"/>
      <c r="AD138" s="99"/>
      <c r="AE138" s="104">
        <v>46082</v>
      </c>
      <c r="AF138" s="8"/>
      <c r="AG138" s="9"/>
      <c r="AH138" s="10"/>
    </row>
    <row r="139" spans="1:34" ht="33" customHeight="1" x14ac:dyDescent="0.3">
      <c r="A139" s="19" t="s">
        <v>42</v>
      </c>
      <c r="B139" s="76" t="s">
        <v>263</v>
      </c>
      <c r="C139" s="24" t="s">
        <v>44</v>
      </c>
      <c r="D139" s="73" t="s">
        <v>255</v>
      </c>
      <c r="E139" s="20" t="s">
        <v>48</v>
      </c>
      <c r="F139" s="10"/>
      <c r="G139" s="73" t="s">
        <v>255</v>
      </c>
      <c r="H139" s="31" t="s">
        <v>81</v>
      </c>
      <c r="I139" s="32" t="s">
        <v>267</v>
      </c>
      <c r="J139" s="30" t="s">
        <v>270</v>
      </c>
      <c r="K139" s="38">
        <v>82000</v>
      </c>
      <c r="L139" s="38"/>
      <c r="M139" s="38"/>
      <c r="N139" s="43" t="s">
        <v>235</v>
      </c>
      <c r="O139" s="18" t="s">
        <v>236</v>
      </c>
      <c r="P139" s="97" t="s">
        <v>283</v>
      </c>
      <c r="Q139" s="80">
        <v>82000</v>
      </c>
      <c r="R139" s="9"/>
      <c r="S139" s="9"/>
      <c r="T139" s="11"/>
      <c r="U139" s="8"/>
      <c r="V139" s="10"/>
      <c r="W139" s="12"/>
      <c r="X139" s="98">
        <v>0</v>
      </c>
      <c r="Y139" s="98">
        <v>82000</v>
      </c>
      <c r="Z139" s="98">
        <v>0</v>
      </c>
      <c r="AA139" s="101"/>
      <c r="AB139" s="103">
        <v>44896</v>
      </c>
      <c r="AC139" s="99"/>
      <c r="AD139" s="99"/>
      <c r="AE139" s="104">
        <v>46082</v>
      </c>
      <c r="AF139" s="8"/>
      <c r="AG139" s="9"/>
      <c r="AH139" s="10"/>
    </row>
    <row r="140" spans="1:34" ht="33" customHeight="1" x14ac:dyDescent="0.3">
      <c r="A140" s="19" t="s">
        <v>42</v>
      </c>
      <c r="B140" s="76" t="s">
        <v>263</v>
      </c>
      <c r="C140" s="24" t="s">
        <v>44</v>
      </c>
      <c r="D140" s="73" t="s">
        <v>255</v>
      </c>
      <c r="E140" s="20" t="s">
        <v>48</v>
      </c>
      <c r="F140" s="10"/>
      <c r="G140" s="73" t="s">
        <v>255</v>
      </c>
      <c r="H140" s="31" t="s">
        <v>81</v>
      </c>
      <c r="I140" s="32" t="s">
        <v>267</v>
      </c>
      <c r="J140" s="30" t="s">
        <v>270</v>
      </c>
      <c r="K140" s="38">
        <v>82000</v>
      </c>
      <c r="L140" s="38"/>
      <c r="M140" s="38"/>
      <c r="N140" s="43" t="s">
        <v>235</v>
      </c>
      <c r="O140" s="18" t="s">
        <v>236</v>
      </c>
      <c r="P140" s="97" t="s">
        <v>283</v>
      </c>
      <c r="Q140" s="80">
        <v>82000</v>
      </c>
      <c r="R140" s="9"/>
      <c r="S140" s="9"/>
      <c r="T140" s="11"/>
      <c r="U140" s="8"/>
      <c r="V140" s="10"/>
      <c r="W140" s="12"/>
      <c r="X140" s="98">
        <v>0</v>
      </c>
      <c r="Y140" s="98">
        <v>82000</v>
      </c>
      <c r="Z140" s="98">
        <v>0</v>
      </c>
      <c r="AA140" s="101"/>
      <c r="AB140" s="103">
        <v>44896</v>
      </c>
      <c r="AC140" s="99"/>
      <c r="AD140" s="99"/>
      <c r="AE140" s="104">
        <v>46082</v>
      </c>
      <c r="AF140" s="8"/>
      <c r="AG140" s="9"/>
      <c r="AH140" s="10"/>
    </row>
    <row r="141" spans="1:34" ht="33" customHeight="1" x14ac:dyDescent="0.3">
      <c r="A141" s="19" t="s">
        <v>42</v>
      </c>
      <c r="B141" s="76" t="s">
        <v>263</v>
      </c>
      <c r="C141" s="24" t="s">
        <v>44</v>
      </c>
      <c r="D141" s="73" t="s">
        <v>255</v>
      </c>
      <c r="E141" s="20" t="s">
        <v>48</v>
      </c>
      <c r="F141" s="10"/>
      <c r="G141" s="73" t="s">
        <v>255</v>
      </c>
      <c r="H141" s="31" t="s">
        <v>81</v>
      </c>
      <c r="I141" s="32" t="s">
        <v>267</v>
      </c>
      <c r="J141" s="30" t="s">
        <v>270</v>
      </c>
      <c r="K141" s="38">
        <v>82000</v>
      </c>
      <c r="L141" s="38"/>
      <c r="M141" s="38"/>
      <c r="N141" s="43" t="s">
        <v>235</v>
      </c>
      <c r="O141" s="18" t="s">
        <v>236</v>
      </c>
      <c r="P141" s="97" t="s">
        <v>283</v>
      </c>
      <c r="Q141" s="80">
        <v>82000</v>
      </c>
      <c r="R141" s="9"/>
      <c r="S141" s="9"/>
      <c r="T141" s="11"/>
      <c r="U141" s="8"/>
      <c r="V141" s="10"/>
      <c r="W141" s="12"/>
      <c r="X141" s="98">
        <v>0</v>
      </c>
      <c r="Y141" s="98">
        <v>82000</v>
      </c>
      <c r="Z141" s="98">
        <v>0</v>
      </c>
      <c r="AA141" s="101"/>
      <c r="AB141" s="103">
        <v>44896</v>
      </c>
      <c r="AC141" s="99"/>
      <c r="AD141" s="99"/>
      <c r="AE141" s="104">
        <v>46082</v>
      </c>
      <c r="AF141" s="8"/>
      <c r="AG141" s="9"/>
      <c r="AH141" s="10"/>
    </row>
    <row r="142" spans="1:34" ht="33" customHeight="1" x14ac:dyDescent="0.3">
      <c r="A142" s="19" t="s">
        <v>42</v>
      </c>
      <c r="B142" s="76" t="s">
        <v>263</v>
      </c>
      <c r="C142" s="24" t="s">
        <v>44</v>
      </c>
      <c r="D142" s="73" t="s">
        <v>255</v>
      </c>
      <c r="E142" s="20" t="s">
        <v>48</v>
      </c>
      <c r="F142" s="10"/>
      <c r="G142" s="73" t="s">
        <v>255</v>
      </c>
      <c r="H142" s="31" t="s">
        <v>81</v>
      </c>
      <c r="I142" s="32" t="s">
        <v>268</v>
      </c>
      <c r="J142" s="30" t="s">
        <v>270</v>
      </c>
      <c r="K142" s="38">
        <v>82000</v>
      </c>
      <c r="L142" s="38"/>
      <c r="M142" s="38"/>
      <c r="N142" s="43" t="s">
        <v>235</v>
      </c>
      <c r="O142" s="18" t="s">
        <v>236</v>
      </c>
      <c r="P142" s="97" t="s">
        <v>283</v>
      </c>
      <c r="Q142" s="80">
        <v>82000</v>
      </c>
      <c r="R142" s="9"/>
      <c r="S142" s="9"/>
      <c r="T142" s="11"/>
      <c r="U142" s="8"/>
      <c r="V142" s="10"/>
      <c r="W142" s="12"/>
      <c r="X142" s="98">
        <v>0</v>
      </c>
      <c r="Y142" s="98">
        <v>82000</v>
      </c>
      <c r="Z142" s="98">
        <v>0</v>
      </c>
      <c r="AA142" s="101"/>
      <c r="AB142" s="103">
        <v>44896</v>
      </c>
      <c r="AC142" s="99"/>
      <c r="AD142" s="99"/>
      <c r="AE142" s="104">
        <v>46082</v>
      </c>
      <c r="AF142" s="8"/>
      <c r="AG142" s="9"/>
      <c r="AH142" s="10"/>
    </row>
    <row r="143" spans="1:34" ht="33" customHeight="1" x14ac:dyDescent="0.3">
      <c r="A143" s="19" t="s">
        <v>42</v>
      </c>
      <c r="B143" s="76" t="s">
        <v>263</v>
      </c>
      <c r="C143" s="24" t="s">
        <v>44</v>
      </c>
      <c r="D143" s="73" t="s">
        <v>255</v>
      </c>
      <c r="E143" s="20" t="s">
        <v>48</v>
      </c>
      <c r="F143" s="10"/>
      <c r="G143" s="73" t="s">
        <v>255</v>
      </c>
      <c r="H143" s="31" t="s">
        <v>81</v>
      </c>
      <c r="I143" s="32" t="s">
        <v>268</v>
      </c>
      <c r="J143" s="30" t="s">
        <v>270</v>
      </c>
      <c r="K143" s="38">
        <v>82000</v>
      </c>
      <c r="L143" s="38"/>
      <c r="M143" s="38"/>
      <c r="N143" s="43" t="s">
        <v>235</v>
      </c>
      <c r="O143" s="18" t="s">
        <v>236</v>
      </c>
      <c r="P143" s="97" t="s">
        <v>283</v>
      </c>
      <c r="Q143" s="80">
        <v>82000</v>
      </c>
      <c r="R143" s="9"/>
      <c r="S143" s="9"/>
      <c r="T143" s="11"/>
      <c r="U143" s="8"/>
      <c r="V143" s="10"/>
      <c r="W143" s="12"/>
      <c r="X143" s="98">
        <v>0</v>
      </c>
      <c r="Y143" s="98">
        <v>82000</v>
      </c>
      <c r="Z143" s="98">
        <v>0</v>
      </c>
      <c r="AA143" s="101"/>
      <c r="AB143" s="103">
        <v>44896</v>
      </c>
      <c r="AC143" s="99"/>
      <c r="AD143" s="99"/>
      <c r="AE143" s="104">
        <v>46082</v>
      </c>
      <c r="AF143" s="8"/>
      <c r="AG143" s="9"/>
      <c r="AH143" s="10"/>
    </row>
    <row r="144" spans="1:34" ht="33" customHeight="1" x14ac:dyDescent="0.3">
      <c r="A144" s="19" t="s">
        <v>42</v>
      </c>
      <c r="B144" s="76" t="s">
        <v>263</v>
      </c>
      <c r="C144" s="24" t="s">
        <v>44</v>
      </c>
      <c r="D144" s="73" t="s">
        <v>255</v>
      </c>
      <c r="E144" s="20" t="s">
        <v>48</v>
      </c>
      <c r="F144" s="10"/>
      <c r="G144" s="73" t="s">
        <v>255</v>
      </c>
      <c r="H144" s="31" t="s">
        <v>81</v>
      </c>
      <c r="I144" s="32" t="s">
        <v>268</v>
      </c>
      <c r="J144" s="30" t="s">
        <v>270</v>
      </c>
      <c r="K144" s="38">
        <v>82000</v>
      </c>
      <c r="L144" s="38"/>
      <c r="M144" s="38"/>
      <c r="N144" s="43" t="s">
        <v>235</v>
      </c>
      <c r="O144" s="18" t="s">
        <v>236</v>
      </c>
      <c r="P144" s="97" t="s">
        <v>283</v>
      </c>
      <c r="Q144" s="80">
        <v>82000</v>
      </c>
      <c r="R144" s="9"/>
      <c r="S144" s="9"/>
      <c r="T144" s="11"/>
      <c r="U144" s="8"/>
      <c r="V144" s="10"/>
      <c r="W144" s="12"/>
      <c r="X144" s="98">
        <v>0</v>
      </c>
      <c r="Y144" s="98">
        <v>82000</v>
      </c>
      <c r="Z144" s="98">
        <v>0</v>
      </c>
      <c r="AA144" s="101"/>
      <c r="AB144" s="103">
        <v>44896</v>
      </c>
      <c r="AC144" s="99"/>
      <c r="AD144" s="99"/>
      <c r="AE144" s="104">
        <v>46082</v>
      </c>
      <c r="AF144" s="8"/>
      <c r="AG144" s="9"/>
      <c r="AH144" s="10"/>
    </row>
    <row r="145" spans="1:34" ht="33" customHeight="1" x14ac:dyDescent="0.3">
      <c r="A145" s="19" t="s">
        <v>42</v>
      </c>
      <c r="B145" s="76" t="s">
        <v>256</v>
      </c>
      <c r="C145" s="24" t="s">
        <v>44</v>
      </c>
      <c r="D145" s="73" t="s">
        <v>258</v>
      </c>
      <c r="E145" s="20" t="s">
        <v>48</v>
      </c>
      <c r="F145" s="10"/>
      <c r="G145" s="73" t="s">
        <v>258</v>
      </c>
      <c r="H145" s="31" t="s">
        <v>81</v>
      </c>
      <c r="I145" s="32" t="s">
        <v>269</v>
      </c>
      <c r="J145" s="30" t="s">
        <v>270</v>
      </c>
      <c r="K145" s="38">
        <v>247700</v>
      </c>
      <c r="L145" s="38"/>
      <c r="M145" s="38"/>
      <c r="N145" s="43" t="s">
        <v>235</v>
      </c>
      <c r="O145" s="18" t="s">
        <v>236</v>
      </c>
      <c r="P145" s="97" t="s">
        <v>283</v>
      </c>
      <c r="Q145" s="80">
        <v>247700</v>
      </c>
      <c r="R145" s="9"/>
      <c r="S145" s="9"/>
      <c r="T145" s="11"/>
      <c r="U145" s="8"/>
      <c r="V145" s="10"/>
      <c r="W145" s="12"/>
      <c r="X145" s="98">
        <v>0</v>
      </c>
      <c r="Y145" s="98">
        <v>247700</v>
      </c>
      <c r="Z145" s="98">
        <v>0</v>
      </c>
      <c r="AA145" s="101"/>
      <c r="AB145" s="103">
        <v>44896</v>
      </c>
      <c r="AC145" s="99"/>
      <c r="AD145" s="99"/>
      <c r="AE145" s="104">
        <v>46082</v>
      </c>
      <c r="AF145" s="8"/>
      <c r="AG145" s="9"/>
      <c r="AH145" s="10"/>
    </row>
    <row r="146" spans="1:34" ht="33" customHeight="1" x14ac:dyDescent="0.3">
      <c r="A146" s="19" t="s">
        <v>42</v>
      </c>
      <c r="B146" s="76" t="s">
        <v>257</v>
      </c>
      <c r="C146" s="24" t="s">
        <v>44</v>
      </c>
      <c r="D146" s="73" t="s">
        <v>259</v>
      </c>
      <c r="E146" s="20" t="s">
        <v>48</v>
      </c>
      <c r="F146" s="10"/>
      <c r="G146" s="73" t="s">
        <v>259</v>
      </c>
      <c r="H146" s="31" t="s">
        <v>81</v>
      </c>
      <c r="I146" s="32" t="s">
        <v>269</v>
      </c>
      <c r="J146" s="30" t="s">
        <v>270</v>
      </c>
      <c r="K146" s="38">
        <v>247700</v>
      </c>
      <c r="L146" s="38"/>
      <c r="M146" s="38"/>
      <c r="N146" s="43" t="s">
        <v>235</v>
      </c>
      <c r="O146" s="18" t="s">
        <v>236</v>
      </c>
      <c r="P146" s="97" t="s">
        <v>283</v>
      </c>
      <c r="Q146" s="80">
        <v>247700</v>
      </c>
      <c r="R146" s="9"/>
      <c r="S146" s="9"/>
      <c r="T146" s="11"/>
      <c r="U146" s="8"/>
      <c r="V146" s="10"/>
      <c r="W146" s="12"/>
      <c r="X146" s="98">
        <v>0</v>
      </c>
      <c r="Y146" s="98">
        <v>247700</v>
      </c>
      <c r="Z146" s="98">
        <v>0</v>
      </c>
      <c r="AA146" s="101"/>
      <c r="AB146" s="103">
        <v>44896</v>
      </c>
      <c r="AC146" s="99"/>
      <c r="AD146" s="99"/>
      <c r="AE146" s="104">
        <v>46082</v>
      </c>
      <c r="AF146" s="8"/>
      <c r="AG146" s="9"/>
      <c r="AH146" s="10"/>
    </row>
    <row r="147" spans="1:34" ht="33" customHeight="1" x14ac:dyDescent="0.3">
      <c r="A147" s="19" t="s">
        <v>42</v>
      </c>
      <c r="B147" s="76" t="s">
        <v>177</v>
      </c>
      <c r="C147" s="24" t="s">
        <v>44</v>
      </c>
      <c r="D147" s="73" t="s">
        <v>260</v>
      </c>
      <c r="E147" s="20" t="s">
        <v>48</v>
      </c>
      <c r="F147" s="10"/>
      <c r="G147" s="73" t="s">
        <v>260</v>
      </c>
      <c r="H147" s="31" t="s">
        <v>81</v>
      </c>
      <c r="I147" s="32" t="s">
        <v>269</v>
      </c>
      <c r="J147" s="30" t="s">
        <v>270</v>
      </c>
      <c r="K147" s="38">
        <v>247700</v>
      </c>
      <c r="L147" s="38"/>
      <c r="M147" s="38"/>
      <c r="N147" s="43" t="s">
        <v>235</v>
      </c>
      <c r="O147" s="18" t="s">
        <v>236</v>
      </c>
      <c r="P147" s="97" t="s">
        <v>283</v>
      </c>
      <c r="Q147" s="80">
        <v>247700</v>
      </c>
      <c r="R147" s="9"/>
      <c r="S147" s="9"/>
      <c r="T147" s="11"/>
      <c r="U147" s="8"/>
      <c r="V147" s="10"/>
      <c r="W147" s="12"/>
      <c r="X147" s="98">
        <v>0</v>
      </c>
      <c r="Y147" s="98">
        <v>247700</v>
      </c>
      <c r="Z147" s="98">
        <v>0</v>
      </c>
      <c r="AA147" s="101"/>
      <c r="AB147" s="103">
        <v>44896</v>
      </c>
      <c r="AC147" s="99"/>
      <c r="AD147" s="99"/>
      <c r="AE147" s="104">
        <v>46082</v>
      </c>
      <c r="AF147" s="8"/>
      <c r="AG147" s="9"/>
      <c r="AH147" s="10"/>
    </row>
    <row r="148" spans="1:34" ht="33" customHeight="1" x14ac:dyDescent="0.3">
      <c r="A148" s="19" t="s">
        <v>42</v>
      </c>
      <c r="B148" s="76" t="s">
        <v>178</v>
      </c>
      <c r="C148" s="24" t="s">
        <v>44</v>
      </c>
      <c r="D148" s="73" t="s">
        <v>261</v>
      </c>
      <c r="E148" s="20" t="s">
        <v>48</v>
      </c>
      <c r="F148" s="10"/>
      <c r="G148" s="73" t="s">
        <v>261</v>
      </c>
      <c r="H148" s="31" t="s">
        <v>81</v>
      </c>
      <c r="I148" s="32" t="s">
        <v>269</v>
      </c>
      <c r="J148" s="30" t="s">
        <v>270</v>
      </c>
      <c r="K148" s="38">
        <v>247700</v>
      </c>
      <c r="L148" s="38"/>
      <c r="M148" s="38"/>
      <c r="N148" s="43" t="s">
        <v>235</v>
      </c>
      <c r="O148" s="18" t="s">
        <v>236</v>
      </c>
      <c r="P148" s="97" t="s">
        <v>283</v>
      </c>
      <c r="Q148" s="80">
        <v>247700</v>
      </c>
      <c r="R148" s="9"/>
      <c r="S148" s="9"/>
      <c r="T148" s="11"/>
      <c r="U148" s="8"/>
      <c r="V148" s="10"/>
      <c r="W148" s="12"/>
      <c r="X148" s="98">
        <v>0</v>
      </c>
      <c r="Y148" s="98">
        <v>247700</v>
      </c>
      <c r="Z148" s="98">
        <v>0</v>
      </c>
      <c r="AA148" s="101"/>
      <c r="AB148" s="103">
        <v>44896</v>
      </c>
      <c r="AC148" s="99"/>
      <c r="AD148" s="99"/>
      <c r="AE148" s="104">
        <v>46082</v>
      </c>
      <c r="AF148" s="8"/>
      <c r="AG148" s="9"/>
      <c r="AH148" s="10"/>
    </row>
    <row r="149" spans="1:34" s="105" customFormat="1" ht="33" customHeight="1" x14ac:dyDescent="0.3">
      <c r="A149" s="85" t="s">
        <v>42</v>
      </c>
      <c r="B149" s="86" t="s">
        <v>263</v>
      </c>
      <c r="C149" s="87" t="s">
        <v>44</v>
      </c>
      <c r="D149" s="88" t="s">
        <v>271</v>
      </c>
      <c r="E149" s="89" t="s">
        <v>48</v>
      </c>
      <c r="F149" s="90"/>
      <c r="G149" s="88" t="s">
        <v>271</v>
      </c>
      <c r="H149" s="91" t="s">
        <v>272</v>
      </c>
      <c r="I149" s="92" t="s">
        <v>273</v>
      </c>
      <c r="J149" s="93" t="s">
        <v>270</v>
      </c>
      <c r="K149" s="94">
        <v>1302144.4180749783</v>
      </c>
      <c r="L149" s="94"/>
      <c r="M149" s="94"/>
      <c r="N149" s="95" t="s">
        <v>235</v>
      </c>
      <c r="O149" s="96" t="s">
        <v>236</v>
      </c>
      <c r="P149" s="97" t="s">
        <v>285</v>
      </c>
      <c r="Q149" s="98">
        <v>1302144.4180749783</v>
      </c>
      <c r="R149" s="99"/>
      <c r="S149" s="99"/>
      <c r="T149" s="100"/>
      <c r="U149" s="101"/>
      <c r="V149" s="90"/>
      <c r="W149" s="102"/>
      <c r="X149" s="98">
        <v>0</v>
      </c>
      <c r="Y149" s="98">
        <v>390643.33</v>
      </c>
      <c r="Z149" s="98">
        <v>651072.21</v>
      </c>
      <c r="AA149" s="101"/>
      <c r="AB149" s="103">
        <v>44896</v>
      </c>
      <c r="AC149" s="99"/>
      <c r="AD149" s="99"/>
      <c r="AE149" s="104">
        <v>46082</v>
      </c>
      <c r="AF149" s="101"/>
      <c r="AG149" s="99"/>
      <c r="AH149" s="90"/>
    </row>
    <row r="150" spans="1:34" s="105" customFormat="1" ht="33" customHeight="1" x14ac:dyDescent="0.3">
      <c r="A150" s="85" t="s">
        <v>42</v>
      </c>
      <c r="B150" s="86" t="s">
        <v>263</v>
      </c>
      <c r="C150" s="87" t="s">
        <v>44</v>
      </c>
      <c r="D150" s="88" t="s">
        <v>271</v>
      </c>
      <c r="E150" s="89" t="s">
        <v>48</v>
      </c>
      <c r="F150" s="90"/>
      <c r="G150" s="88" t="s">
        <v>271</v>
      </c>
      <c r="H150" s="91" t="s">
        <v>272</v>
      </c>
      <c r="I150" s="92" t="s">
        <v>274</v>
      </c>
      <c r="J150" s="93" t="s">
        <v>270</v>
      </c>
      <c r="K150" s="94">
        <v>282435.01148963702</v>
      </c>
      <c r="L150" s="94"/>
      <c r="M150" s="94"/>
      <c r="N150" s="95" t="s">
        <v>235</v>
      </c>
      <c r="O150" s="96" t="s">
        <v>236</v>
      </c>
      <c r="P150" s="97" t="s">
        <v>285</v>
      </c>
      <c r="Q150" s="98">
        <v>282435.01148963702</v>
      </c>
      <c r="R150" s="99"/>
      <c r="S150" s="99"/>
      <c r="T150" s="100"/>
      <c r="U150" s="101"/>
      <c r="V150" s="90"/>
      <c r="W150" s="102"/>
      <c r="X150" s="98">
        <v>0</v>
      </c>
      <c r="Y150" s="98">
        <v>84730.5</v>
      </c>
      <c r="Z150" s="98">
        <v>141217.51</v>
      </c>
      <c r="AA150" s="101"/>
      <c r="AB150" s="103">
        <v>44896</v>
      </c>
      <c r="AC150" s="99"/>
      <c r="AD150" s="99"/>
      <c r="AE150" s="104">
        <v>46082</v>
      </c>
      <c r="AF150" s="101"/>
      <c r="AG150" s="99"/>
      <c r="AH150" s="90"/>
    </row>
    <row r="151" spans="1:34" s="105" customFormat="1" ht="33" customHeight="1" x14ac:dyDescent="0.3">
      <c r="A151" s="85" t="s">
        <v>42</v>
      </c>
      <c r="B151" s="86" t="s">
        <v>263</v>
      </c>
      <c r="C151" s="87" t="s">
        <v>44</v>
      </c>
      <c r="D151" s="88" t="s">
        <v>271</v>
      </c>
      <c r="E151" s="89" t="s">
        <v>48</v>
      </c>
      <c r="F151" s="90"/>
      <c r="G151" s="88" t="s">
        <v>271</v>
      </c>
      <c r="H151" s="91" t="s">
        <v>272</v>
      </c>
      <c r="I151" s="92" t="s">
        <v>274</v>
      </c>
      <c r="J151" s="93" t="s">
        <v>270</v>
      </c>
      <c r="K151" s="94">
        <v>461988.782107501</v>
      </c>
      <c r="L151" s="94"/>
      <c r="M151" s="94"/>
      <c r="N151" s="95" t="s">
        <v>235</v>
      </c>
      <c r="O151" s="96" t="s">
        <v>236</v>
      </c>
      <c r="P151" s="97" t="s">
        <v>285</v>
      </c>
      <c r="Q151" s="98">
        <v>461988.782107501</v>
      </c>
      <c r="R151" s="99"/>
      <c r="S151" s="99"/>
      <c r="T151" s="100"/>
      <c r="U151" s="101"/>
      <c r="V151" s="90"/>
      <c r="W151" s="102"/>
      <c r="X151" s="98">
        <v>0</v>
      </c>
      <c r="Y151" s="98">
        <v>138596.63</v>
      </c>
      <c r="Z151" s="98">
        <v>230994.39</v>
      </c>
      <c r="AA151" s="101"/>
      <c r="AB151" s="103">
        <v>44896</v>
      </c>
      <c r="AC151" s="99"/>
      <c r="AD151" s="99"/>
      <c r="AE151" s="104">
        <v>46082</v>
      </c>
      <c r="AF151" s="101"/>
      <c r="AG151" s="99"/>
      <c r="AH151" s="90"/>
    </row>
    <row r="152" spans="1:34" s="105" customFormat="1" ht="33" customHeight="1" x14ac:dyDescent="0.3">
      <c r="A152" s="85" t="s">
        <v>42</v>
      </c>
      <c r="B152" s="86" t="s">
        <v>263</v>
      </c>
      <c r="C152" s="87" t="s">
        <v>44</v>
      </c>
      <c r="D152" s="88" t="s">
        <v>271</v>
      </c>
      <c r="E152" s="89" t="s">
        <v>48</v>
      </c>
      <c r="F152" s="90"/>
      <c r="G152" s="88" t="s">
        <v>271</v>
      </c>
      <c r="H152" s="91" t="s">
        <v>272</v>
      </c>
      <c r="I152" s="92" t="s">
        <v>275</v>
      </c>
      <c r="J152" s="93" t="s">
        <v>270</v>
      </c>
      <c r="K152" s="94">
        <v>254277</v>
      </c>
      <c r="L152" s="94"/>
      <c r="M152" s="94"/>
      <c r="N152" s="95" t="s">
        <v>235</v>
      </c>
      <c r="O152" s="96" t="s">
        <v>236</v>
      </c>
      <c r="P152" s="97" t="s">
        <v>285</v>
      </c>
      <c r="Q152" s="98">
        <v>254277</v>
      </c>
      <c r="R152" s="99"/>
      <c r="S152" s="99"/>
      <c r="T152" s="100"/>
      <c r="U152" s="101"/>
      <c r="V152" s="90"/>
      <c r="W152" s="102"/>
      <c r="X152" s="98">
        <v>0</v>
      </c>
      <c r="Y152" s="98">
        <v>76283.100000000006</v>
      </c>
      <c r="Z152" s="98">
        <v>127138.5</v>
      </c>
      <c r="AA152" s="101"/>
      <c r="AB152" s="103">
        <v>44896</v>
      </c>
      <c r="AC152" s="99"/>
      <c r="AD152" s="99"/>
      <c r="AE152" s="104">
        <v>46082</v>
      </c>
      <c r="AF152" s="101"/>
      <c r="AG152" s="99"/>
      <c r="AH152" s="90"/>
    </row>
    <row r="153" spans="1:34" s="105" customFormat="1" ht="33" customHeight="1" x14ac:dyDescent="0.3">
      <c r="A153" s="85" t="s">
        <v>42</v>
      </c>
      <c r="B153" s="86" t="s">
        <v>263</v>
      </c>
      <c r="C153" s="87" t="s">
        <v>44</v>
      </c>
      <c r="D153" s="88" t="s">
        <v>271</v>
      </c>
      <c r="E153" s="89" t="s">
        <v>48</v>
      </c>
      <c r="F153" s="90"/>
      <c r="G153" s="88" t="s">
        <v>271</v>
      </c>
      <c r="H153" s="91" t="s">
        <v>272</v>
      </c>
      <c r="I153" s="92" t="s">
        <v>276</v>
      </c>
      <c r="J153" s="93" t="s">
        <v>270</v>
      </c>
      <c r="K153" s="94">
        <v>356673.37</v>
      </c>
      <c r="L153" s="94"/>
      <c r="M153" s="94"/>
      <c r="N153" s="95" t="s">
        <v>235</v>
      </c>
      <c r="O153" s="96" t="s">
        <v>236</v>
      </c>
      <c r="P153" s="97" t="s">
        <v>285</v>
      </c>
      <c r="Q153" s="98">
        <v>356673.37</v>
      </c>
      <c r="R153" s="99"/>
      <c r="S153" s="99"/>
      <c r="T153" s="100"/>
      <c r="U153" s="101"/>
      <c r="V153" s="90"/>
      <c r="W153" s="102"/>
      <c r="X153" s="98">
        <v>0</v>
      </c>
      <c r="Y153" s="98">
        <v>107002.01</v>
      </c>
      <c r="Z153" s="98">
        <v>178336.69</v>
      </c>
      <c r="AA153" s="101"/>
      <c r="AB153" s="103">
        <v>44896</v>
      </c>
      <c r="AC153" s="99"/>
      <c r="AD153" s="99"/>
      <c r="AE153" s="104">
        <v>46082</v>
      </c>
      <c r="AF153" s="101"/>
      <c r="AG153" s="99"/>
      <c r="AH153" s="90"/>
    </row>
    <row r="154" spans="1:34" s="105" customFormat="1" ht="33" customHeight="1" x14ac:dyDescent="0.3">
      <c r="A154" s="85" t="s">
        <v>42</v>
      </c>
      <c r="B154" s="86" t="s">
        <v>263</v>
      </c>
      <c r="C154" s="87" t="s">
        <v>44</v>
      </c>
      <c r="D154" s="88" t="s">
        <v>271</v>
      </c>
      <c r="E154" s="89" t="s">
        <v>48</v>
      </c>
      <c r="F154" s="90"/>
      <c r="G154" s="88" t="s">
        <v>271</v>
      </c>
      <c r="H154" s="91" t="s">
        <v>272</v>
      </c>
      <c r="I154" s="92" t="s">
        <v>275</v>
      </c>
      <c r="J154" s="93" t="s">
        <v>270</v>
      </c>
      <c r="K154" s="94">
        <v>427505.91</v>
      </c>
      <c r="L154" s="94"/>
      <c r="M154" s="94"/>
      <c r="N154" s="95" t="s">
        <v>235</v>
      </c>
      <c r="O154" s="96" t="s">
        <v>236</v>
      </c>
      <c r="P154" s="97" t="s">
        <v>285</v>
      </c>
      <c r="Q154" s="98">
        <v>427505.91</v>
      </c>
      <c r="R154" s="99"/>
      <c r="S154" s="99"/>
      <c r="T154" s="100"/>
      <c r="U154" s="101"/>
      <c r="V154" s="90"/>
      <c r="W154" s="102"/>
      <c r="X154" s="98">
        <v>0</v>
      </c>
      <c r="Y154" s="98">
        <v>142501.97</v>
      </c>
      <c r="Z154" s="98">
        <v>142501.97</v>
      </c>
      <c r="AA154" s="101"/>
      <c r="AB154" s="103">
        <v>44896</v>
      </c>
      <c r="AC154" s="99"/>
      <c r="AD154" s="99"/>
      <c r="AE154" s="104">
        <v>46082</v>
      </c>
      <c r="AF154" s="101"/>
      <c r="AG154" s="99"/>
      <c r="AH154" s="90"/>
    </row>
    <row r="155" spans="1:34" s="105" customFormat="1" ht="33" customHeight="1" x14ac:dyDescent="0.3">
      <c r="A155" s="85" t="s">
        <v>42</v>
      </c>
      <c r="B155" s="86" t="s">
        <v>263</v>
      </c>
      <c r="C155" s="87" t="s">
        <v>44</v>
      </c>
      <c r="D155" s="88" t="s">
        <v>271</v>
      </c>
      <c r="E155" s="89" t="s">
        <v>48</v>
      </c>
      <c r="F155" s="90"/>
      <c r="G155" s="88" t="s">
        <v>271</v>
      </c>
      <c r="H155" s="91" t="s">
        <v>272</v>
      </c>
      <c r="I155" s="92" t="s">
        <v>277</v>
      </c>
      <c r="J155" s="93" t="s">
        <v>270</v>
      </c>
      <c r="K155" s="94">
        <v>397962.43</v>
      </c>
      <c r="L155" s="94"/>
      <c r="M155" s="94"/>
      <c r="N155" s="95" t="s">
        <v>235</v>
      </c>
      <c r="O155" s="96" t="s">
        <v>236</v>
      </c>
      <c r="P155" s="97" t="s">
        <v>285</v>
      </c>
      <c r="Q155" s="98">
        <v>397962.43</v>
      </c>
      <c r="R155" s="99"/>
      <c r="S155" s="99"/>
      <c r="T155" s="100"/>
      <c r="U155" s="101"/>
      <c r="V155" s="90"/>
      <c r="W155" s="102"/>
      <c r="X155" s="98">
        <v>0</v>
      </c>
      <c r="Y155" s="98">
        <v>132654.14000000001</v>
      </c>
      <c r="Z155" s="98">
        <v>132654.14000000001</v>
      </c>
      <c r="AA155" s="101"/>
      <c r="AB155" s="103">
        <v>44896</v>
      </c>
      <c r="AC155" s="99"/>
      <c r="AD155" s="99"/>
      <c r="AE155" s="104">
        <v>46082</v>
      </c>
      <c r="AF155" s="101"/>
      <c r="AG155" s="99"/>
      <c r="AH155" s="90"/>
    </row>
    <row r="156" spans="1:34" s="105" customFormat="1" ht="33" customHeight="1" x14ac:dyDescent="0.3">
      <c r="A156" s="85" t="s">
        <v>42</v>
      </c>
      <c r="B156" s="86" t="s">
        <v>263</v>
      </c>
      <c r="C156" s="87" t="s">
        <v>44</v>
      </c>
      <c r="D156" s="88" t="s">
        <v>271</v>
      </c>
      <c r="E156" s="89" t="s">
        <v>48</v>
      </c>
      <c r="F156" s="90"/>
      <c r="G156" s="88" t="s">
        <v>271</v>
      </c>
      <c r="H156" s="91" t="s">
        <v>272</v>
      </c>
      <c r="I156" s="92" t="s">
        <v>277</v>
      </c>
      <c r="J156" s="93" t="s">
        <v>270</v>
      </c>
      <c r="K156" s="94">
        <v>1181465.6200000001</v>
      </c>
      <c r="L156" s="94"/>
      <c r="M156" s="94"/>
      <c r="N156" s="95" t="s">
        <v>235</v>
      </c>
      <c r="O156" s="96" t="s">
        <v>236</v>
      </c>
      <c r="P156" s="97" t="s">
        <v>285</v>
      </c>
      <c r="Q156" s="98">
        <v>1181465.6200000001</v>
      </c>
      <c r="R156" s="99"/>
      <c r="S156" s="99"/>
      <c r="T156" s="100"/>
      <c r="U156" s="101"/>
      <c r="V156" s="90"/>
      <c r="W156" s="102"/>
      <c r="X156" s="98">
        <v>0</v>
      </c>
      <c r="Y156" s="98">
        <v>393821.87</v>
      </c>
      <c r="Z156" s="98">
        <v>393821.87</v>
      </c>
      <c r="AA156" s="101"/>
      <c r="AB156" s="103">
        <v>44896</v>
      </c>
      <c r="AC156" s="99"/>
      <c r="AD156" s="99"/>
      <c r="AE156" s="104">
        <v>46082</v>
      </c>
      <c r="AF156" s="101"/>
      <c r="AG156" s="99"/>
      <c r="AH156" s="90"/>
    </row>
    <row r="157" spans="1:34" s="105" customFormat="1" ht="33" customHeight="1" x14ac:dyDescent="0.3">
      <c r="A157" s="85" t="s">
        <v>42</v>
      </c>
      <c r="B157" s="86" t="s">
        <v>263</v>
      </c>
      <c r="C157" s="87" t="s">
        <v>44</v>
      </c>
      <c r="D157" s="88" t="s">
        <v>271</v>
      </c>
      <c r="E157" s="89" t="s">
        <v>48</v>
      </c>
      <c r="F157" s="90"/>
      <c r="G157" s="88" t="s">
        <v>271</v>
      </c>
      <c r="H157" s="91" t="s">
        <v>272</v>
      </c>
      <c r="I157" s="92" t="s">
        <v>274</v>
      </c>
      <c r="J157" s="93" t="s">
        <v>270</v>
      </c>
      <c r="K157" s="94">
        <v>229269.9</v>
      </c>
      <c r="L157" s="94"/>
      <c r="M157" s="94"/>
      <c r="N157" s="95" t="s">
        <v>235</v>
      </c>
      <c r="O157" s="96" t="s">
        <v>236</v>
      </c>
      <c r="P157" s="97" t="s">
        <v>285</v>
      </c>
      <c r="Q157" s="98">
        <v>229269.9</v>
      </c>
      <c r="R157" s="99"/>
      <c r="S157" s="99"/>
      <c r="T157" s="100"/>
      <c r="U157" s="101"/>
      <c r="V157" s="90"/>
      <c r="W157" s="102"/>
      <c r="X157" s="98">
        <v>0</v>
      </c>
      <c r="Y157" s="98">
        <v>76423.199999999997</v>
      </c>
      <c r="Z157" s="98">
        <v>76423.3</v>
      </c>
      <c r="AA157" s="101"/>
      <c r="AB157" s="103">
        <v>44896</v>
      </c>
      <c r="AC157" s="99"/>
      <c r="AD157" s="99"/>
      <c r="AE157" s="104">
        <v>46082</v>
      </c>
      <c r="AF157" s="101"/>
      <c r="AG157" s="99"/>
      <c r="AH157" s="90"/>
    </row>
    <row r="158" spans="1:34" s="105" customFormat="1" ht="33" customHeight="1" x14ac:dyDescent="0.3">
      <c r="A158" s="85" t="s">
        <v>42</v>
      </c>
      <c r="B158" s="86" t="s">
        <v>263</v>
      </c>
      <c r="C158" s="87" t="s">
        <v>44</v>
      </c>
      <c r="D158" s="88" t="s">
        <v>271</v>
      </c>
      <c r="E158" s="89" t="s">
        <v>48</v>
      </c>
      <c r="F158" s="90"/>
      <c r="G158" s="88" t="s">
        <v>271</v>
      </c>
      <c r="H158" s="91" t="s">
        <v>272</v>
      </c>
      <c r="I158" s="92" t="s">
        <v>278</v>
      </c>
      <c r="J158" s="93" t="s">
        <v>270</v>
      </c>
      <c r="K158" s="94">
        <v>726021.36</v>
      </c>
      <c r="L158" s="94"/>
      <c r="M158" s="94"/>
      <c r="N158" s="95" t="s">
        <v>235</v>
      </c>
      <c r="O158" s="96" t="s">
        <v>236</v>
      </c>
      <c r="P158" s="97" t="s">
        <v>285</v>
      </c>
      <c r="Q158" s="98">
        <v>726021.36</v>
      </c>
      <c r="R158" s="99"/>
      <c r="S158" s="99"/>
      <c r="T158" s="100"/>
      <c r="U158" s="101"/>
      <c r="V158" s="90"/>
      <c r="W158" s="102"/>
      <c r="X158" s="98">
        <v>0</v>
      </c>
      <c r="Y158" s="98">
        <v>242007.12</v>
      </c>
      <c r="Z158" s="98">
        <v>242007.12</v>
      </c>
      <c r="AA158" s="101"/>
      <c r="AB158" s="103">
        <v>44896</v>
      </c>
      <c r="AC158" s="99"/>
      <c r="AD158" s="99"/>
      <c r="AE158" s="104">
        <v>46082</v>
      </c>
      <c r="AF158" s="101"/>
      <c r="AG158" s="99"/>
      <c r="AH158" s="90"/>
    </row>
    <row r="159" spans="1:34" s="169" customFormat="1" ht="51" customHeight="1" x14ac:dyDescent="0.3">
      <c r="A159" s="149" t="s">
        <v>42</v>
      </c>
      <c r="B159" s="150" t="s">
        <v>43</v>
      </c>
      <c r="C159" s="151" t="s">
        <v>44</v>
      </c>
      <c r="D159" s="152" t="s">
        <v>287</v>
      </c>
      <c r="E159" s="153" t="s">
        <v>53</v>
      </c>
      <c r="F159" s="154"/>
      <c r="G159" s="152" t="s">
        <v>140</v>
      </c>
      <c r="H159" s="155" t="s">
        <v>288</v>
      </c>
      <c r="I159" s="156" t="s">
        <v>289</v>
      </c>
      <c r="J159" s="157" t="s">
        <v>141</v>
      </c>
      <c r="K159" s="158">
        <v>8733033.7799999993</v>
      </c>
      <c r="L159" s="158"/>
      <c r="M159" s="158"/>
      <c r="N159" s="159" t="s">
        <v>290</v>
      </c>
      <c r="O159" s="160" t="s">
        <v>291</v>
      </c>
      <c r="P159" s="161" t="s">
        <v>291</v>
      </c>
      <c r="Q159" s="162"/>
      <c r="R159" s="162">
        <f>K159</f>
        <v>8733033.7799999993</v>
      </c>
      <c r="S159" s="163"/>
      <c r="T159" s="164"/>
      <c r="U159" s="165"/>
      <c r="V159" s="154"/>
      <c r="W159" s="166"/>
      <c r="X159" s="162">
        <f>R159*0.05</f>
        <v>436651.68900000001</v>
      </c>
      <c r="Y159" s="162">
        <f>R159*0.95</f>
        <v>8296382.0909999991</v>
      </c>
      <c r="Z159" s="162">
        <f>R159-X159-Y159</f>
        <v>0</v>
      </c>
      <c r="AA159" s="165"/>
      <c r="AB159" s="167"/>
      <c r="AC159" s="163"/>
      <c r="AD159" s="163"/>
      <c r="AE159" s="168">
        <v>45261</v>
      </c>
      <c r="AF159" s="165"/>
      <c r="AG159" s="163"/>
      <c r="AH159" s="154"/>
    </row>
    <row r="160" spans="1:34" s="180" customFormat="1" ht="40.5" customHeight="1" x14ac:dyDescent="0.3">
      <c r="A160" s="149" t="s">
        <v>42</v>
      </c>
      <c r="B160" s="150" t="s">
        <v>51</v>
      </c>
      <c r="C160" s="151" t="s">
        <v>44</v>
      </c>
      <c r="D160" s="152" t="s">
        <v>167</v>
      </c>
      <c r="E160" s="170" t="s">
        <v>53</v>
      </c>
      <c r="F160" s="171"/>
      <c r="G160" s="152" t="s">
        <v>167</v>
      </c>
      <c r="H160" s="172" t="s">
        <v>169</v>
      </c>
      <c r="I160" s="156" t="s">
        <v>292</v>
      </c>
      <c r="J160" s="157" t="s">
        <v>293</v>
      </c>
      <c r="K160" s="158">
        <v>2282578.3199999998</v>
      </c>
      <c r="L160" s="158"/>
      <c r="M160" s="158"/>
      <c r="N160" s="159" t="s">
        <v>294</v>
      </c>
      <c r="O160" s="160" t="s">
        <v>295</v>
      </c>
      <c r="P160" s="160" t="s">
        <v>296</v>
      </c>
      <c r="Q160" s="173">
        <f t="shared" ref="Q160" si="13">K160</f>
        <v>2282578.3199999998</v>
      </c>
      <c r="R160" s="174"/>
      <c r="S160" s="174"/>
      <c r="T160" s="175"/>
      <c r="U160" s="176"/>
      <c r="V160" s="177"/>
      <c r="W160" s="178"/>
      <c r="X160" s="179"/>
      <c r="Y160" s="181">
        <f>Q160*0.35</f>
        <v>798902.41199999989</v>
      </c>
      <c r="Z160" s="182">
        <f>Q160-Y160</f>
        <v>1483675.9079999998</v>
      </c>
      <c r="AA160" s="159"/>
      <c r="AB160" s="174"/>
      <c r="AC160" s="174"/>
      <c r="AD160" s="174"/>
      <c r="AE160" s="177"/>
      <c r="AF160" s="176"/>
      <c r="AG160" s="174"/>
      <c r="AH160" s="177"/>
    </row>
  </sheetData>
  <autoFilter ref="A5:AI159" xr:uid="{00000000-0009-0000-0000-000000000000}"/>
  <mergeCells count="39">
    <mergeCell ref="AH4:AH5"/>
    <mergeCell ref="AG4:AG5"/>
    <mergeCell ref="F4:F5"/>
    <mergeCell ref="E4:E5"/>
    <mergeCell ref="D4:D5"/>
    <mergeCell ref="AF4:AF5"/>
    <mergeCell ref="AE4:AE5"/>
    <mergeCell ref="AD4:AD5"/>
    <mergeCell ref="X4:X5"/>
    <mergeCell ref="Y4:Y5"/>
    <mergeCell ref="Z4:Z5"/>
    <mergeCell ref="AC4:AC5"/>
    <mergeCell ref="AB4:AB5"/>
    <mergeCell ref="W4:W5"/>
    <mergeCell ref="I4:I5"/>
    <mergeCell ref="H4:H5"/>
    <mergeCell ref="A1:G1"/>
    <mergeCell ref="AF3:AH3"/>
    <mergeCell ref="G3:I3"/>
    <mergeCell ref="J3:N3"/>
    <mergeCell ref="AA3:AE3"/>
    <mergeCell ref="X3:Z3"/>
    <mergeCell ref="A3:F3"/>
    <mergeCell ref="Q3:W3"/>
    <mergeCell ref="A4:A5"/>
    <mergeCell ref="C4:C5"/>
    <mergeCell ref="B4:B5"/>
    <mergeCell ref="U4:V4"/>
    <mergeCell ref="G4:G5"/>
    <mergeCell ref="N4:N5"/>
    <mergeCell ref="M4:M5"/>
    <mergeCell ref="L4:L5"/>
    <mergeCell ref="K4:K5"/>
    <mergeCell ref="J4:J5"/>
    <mergeCell ref="AA4:AA5"/>
    <mergeCell ref="O3:P3"/>
    <mergeCell ref="O4:O5"/>
    <mergeCell ref="P4:P5"/>
    <mergeCell ref="Q4:T4"/>
  </mergeCells>
  <pageMargins left="0.23622047244094491" right="0.55118110236220474" top="0.74803149606299213" bottom="0.74803149606299213" header="0.31496062992125984" footer="0.31496062992125984"/>
  <pageSetup paperSize="9" scale="49" fitToWidth="2" fitToHeight="0" orientation="landscape" verticalDpi="300" r:id="rId1"/>
  <headerFooter>
    <oddFooter>&amp;RPagina &amp;P di &amp;N</oddFooter>
  </headerFooter>
  <colBreaks count="1" manualBreakCount="1">
    <brk id="17" max="4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Piano investimenti</vt:lpstr>
      <vt:lpstr>'Piano investimenti'!Area_stampa</vt:lpstr>
      <vt:lpstr>'Piano investimenti'!Titoli_stampa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Vignoli</dc:creator>
  <cp:lastModifiedBy>Elisa Moroncelli</cp:lastModifiedBy>
  <cp:lastPrinted>2013-12-16T08:58:58Z</cp:lastPrinted>
  <dcterms:created xsi:type="dcterms:W3CDTF">2010-09-27T13:52:33Z</dcterms:created>
  <dcterms:modified xsi:type="dcterms:W3CDTF">2022-12-20T13:27:38Z</dcterms:modified>
</cp:coreProperties>
</file>