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ristina.vignoli\Desktop\"/>
    </mc:Choice>
  </mc:AlternateContent>
  <bookViews>
    <workbookView xWindow="0" yWindow="0" windowWidth="28800" windowHeight="11580"/>
  </bookViews>
  <sheets>
    <sheet name="PI OK" sheetId="1" r:id="rId1"/>
  </sheets>
  <definedNames>
    <definedName name="_xlnm._FilterDatabase" localSheetId="0" hidden="1">'PI OK'!$A$4:$AM$144</definedName>
    <definedName name="_xlnm.Print_Area" localSheetId="0">'PI OK'!$A$1:$AM$145</definedName>
    <definedName name="_xlnm.Print_Titles" localSheetId="0">'PI OK'!$A:$G,'PI OK'!$2:$4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1" i="1" l="1"/>
  <c r="N58" i="1"/>
  <c r="N52" i="1"/>
  <c r="N51" i="1"/>
  <c r="N50" i="1"/>
  <c r="N49" i="1"/>
  <c r="N48" i="1"/>
  <c r="N47" i="1"/>
  <c r="M75" i="1"/>
  <c r="M74" i="1"/>
  <c r="M73" i="1"/>
  <c r="M72" i="1"/>
  <c r="M71" i="1"/>
  <c r="M70" i="1"/>
  <c r="M69" i="1"/>
  <c r="M68" i="1"/>
  <c r="M67" i="1"/>
  <c r="M66" i="1"/>
  <c r="M65" i="1"/>
  <c r="M64" i="1"/>
  <c r="M63" i="1"/>
  <c r="M62" i="1"/>
  <c r="M60" i="1"/>
  <c r="M59" i="1"/>
  <c r="M57" i="1"/>
  <c r="M56" i="1"/>
  <c r="M55" i="1"/>
  <c r="M54" i="1"/>
  <c r="M53" i="1"/>
  <c r="N12" i="1"/>
  <c r="N11" i="1"/>
  <c r="N9" i="1"/>
  <c r="N7" i="1"/>
  <c r="N6" i="1"/>
  <c r="M13" i="1"/>
  <c r="M8" i="1"/>
  <c r="M5" i="1"/>
  <c r="N29" i="1"/>
  <c r="M144" i="1"/>
  <c r="M26" i="1"/>
  <c r="M25" i="1"/>
  <c r="M24" i="1"/>
  <c r="M23" i="1"/>
  <c r="N129" i="1" l="1"/>
  <c r="N30" i="1"/>
  <c r="N28" i="1"/>
  <c r="N27" i="1"/>
  <c r="M143" i="1"/>
  <c r="M22" i="1"/>
  <c r="M14" i="1"/>
  <c r="M15" i="1"/>
  <c r="M127" i="1"/>
  <c r="M126" i="1"/>
  <c r="M125" i="1"/>
  <c r="N142" i="1"/>
  <c r="N141" i="1"/>
  <c r="N140" i="1"/>
  <c r="N139" i="1"/>
  <c r="N138" i="1"/>
  <c r="N137" i="1"/>
  <c r="N136" i="1"/>
  <c r="N135" i="1"/>
  <c r="N134" i="1"/>
  <c r="N133" i="1"/>
  <c r="N132" i="1"/>
  <c r="N131" i="1"/>
  <c r="N130" i="1"/>
  <c r="N128"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38" i="1"/>
  <c r="N38" i="1"/>
  <c r="AB34" i="1" l="1"/>
  <c r="AA32" i="1"/>
  <c r="AB32" i="1" s="1"/>
  <c r="K34" i="1"/>
  <c r="AC21" i="1" l="1"/>
  <c r="AC20" i="1"/>
  <c r="AC19" i="1"/>
  <c r="AC18" i="1"/>
  <c r="AC17" i="1"/>
  <c r="AA21" i="1"/>
  <c r="AA20" i="1"/>
  <c r="AA19" i="1"/>
  <c r="AA18" i="1"/>
  <c r="AA17" i="1"/>
  <c r="AE145" i="1" l="1"/>
  <c r="Y145" i="1"/>
  <c r="X145" i="1"/>
  <c r="W145" i="1"/>
  <c r="V145" i="1"/>
  <c r="AC144" i="1"/>
  <c r="AA144" i="1"/>
  <c r="T144" i="1"/>
  <c r="AA143" i="1"/>
  <c r="U143" i="1"/>
  <c r="AA127" i="1"/>
  <c r="AA126" i="1"/>
  <c r="AA125" i="1"/>
  <c r="AC103" i="1"/>
  <c r="AA103" i="1"/>
  <c r="AC102" i="1"/>
  <c r="AA102" i="1"/>
  <c r="AA101" i="1"/>
  <c r="AA100" i="1"/>
  <c r="AA99" i="1"/>
  <c r="AA98" i="1"/>
  <c r="AC97" i="1"/>
  <c r="AA97" i="1"/>
  <c r="AC96" i="1"/>
  <c r="AA96" i="1"/>
  <c r="AA95" i="1"/>
  <c r="AA94" i="1"/>
  <c r="AA93" i="1"/>
  <c r="AA92" i="1"/>
  <c r="AA91" i="1"/>
  <c r="AA90" i="1"/>
  <c r="AA89" i="1"/>
  <c r="AA88" i="1"/>
  <c r="AA87" i="1"/>
  <c r="AA86" i="1"/>
  <c r="AA85" i="1"/>
  <c r="AA84" i="1"/>
  <c r="AA83" i="1"/>
  <c r="AA82" i="1"/>
  <c r="AA81" i="1"/>
  <c r="AA80" i="1"/>
  <c r="AA79" i="1"/>
  <c r="AA78" i="1"/>
  <c r="AA77" i="1"/>
  <c r="T75" i="1"/>
  <c r="T74" i="1"/>
  <c r="T73" i="1"/>
  <c r="T72" i="1"/>
  <c r="T71" i="1"/>
  <c r="T70" i="1"/>
  <c r="T69" i="1"/>
  <c r="T68" i="1"/>
  <c r="T67" i="1"/>
  <c r="AA62" i="1"/>
  <c r="K62" i="1"/>
  <c r="K46" i="1"/>
  <c r="M46" i="1" s="1"/>
  <c r="J46" i="1"/>
  <c r="K45" i="1"/>
  <c r="M45" i="1" s="1"/>
  <c r="J45" i="1"/>
  <c r="K44" i="1"/>
  <c r="M44" i="1" s="1"/>
  <c r="J44" i="1"/>
  <c r="K43" i="1"/>
  <c r="M43" i="1" s="1"/>
  <c r="J43" i="1"/>
  <c r="K42" i="1"/>
  <c r="M42" i="1" s="1"/>
  <c r="J42" i="1"/>
  <c r="K41" i="1"/>
  <c r="M41" i="1" s="1"/>
  <c r="J41" i="1"/>
  <c r="K40" i="1"/>
  <c r="M40" i="1" s="1"/>
  <c r="J40" i="1"/>
  <c r="K39" i="1"/>
  <c r="M39" i="1" s="1"/>
  <c r="J39" i="1"/>
  <c r="AC38" i="1"/>
  <c r="AA38" i="1"/>
  <c r="U38" i="1"/>
  <c r="T38" i="1"/>
  <c r="AB33" i="1"/>
  <c r="AB145" i="1" s="1"/>
  <c r="AD31" i="1"/>
  <c r="AC31" i="1"/>
  <c r="AB31" i="1"/>
  <c r="AA31" i="1"/>
  <c r="AC30" i="1"/>
  <c r="AA30" i="1"/>
  <c r="U30" i="1"/>
  <c r="AC29" i="1"/>
  <c r="AA29" i="1"/>
  <c r="U29" i="1"/>
  <c r="AC28" i="1"/>
  <c r="AA28" i="1"/>
  <c r="U28" i="1"/>
  <c r="AC27" i="1"/>
  <c r="AA27" i="1"/>
  <c r="U27" i="1"/>
  <c r="AC26" i="1"/>
  <c r="AA26" i="1"/>
  <c r="AC25" i="1"/>
  <c r="AA25" i="1"/>
  <c r="AC24" i="1"/>
  <c r="AA24" i="1"/>
  <c r="U23" i="1"/>
  <c r="K23" i="1"/>
  <c r="AC22" i="1"/>
  <c r="AA22" i="1"/>
  <c r="AC16" i="1"/>
  <c r="AA16" i="1"/>
  <c r="U16" i="1"/>
  <c r="T16" i="1"/>
  <c r="K16" i="1"/>
  <c r="M16" i="1" s="1"/>
  <c r="AC15" i="1"/>
  <c r="AA15" i="1"/>
  <c r="U15" i="1"/>
  <c r="T15" i="1"/>
  <c r="AC14" i="1"/>
  <c r="AA14" i="1"/>
  <c r="AC13" i="1"/>
  <c r="AA13" i="1"/>
  <c r="U13" i="1"/>
  <c r="T13" i="1"/>
  <c r="AC12" i="1"/>
  <c r="AA12" i="1"/>
  <c r="K12" i="1"/>
  <c r="U12" i="1" s="1"/>
  <c r="K11" i="1"/>
  <c r="AC11" i="1" s="1"/>
  <c r="K10" i="1"/>
  <c r="AC9" i="1"/>
  <c r="AA9" i="1"/>
  <c r="U9" i="1"/>
  <c r="K9" i="1"/>
  <c r="T9" i="1" s="1"/>
  <c r="AC8" i="1"/>
  <c r="AA8" i="1"/>
  <c r="U8" i="1"/>
  <c r="T8" i="1"/>
  <c r="P8" i="1"/>
  <c r="AC7" i="1"/>
  <c r="AA7" i="1"/>
  <c r="U7" i="1"/>
  <c r="T7" i="1"/>
  <c r="K7" i="1"/>
  <c r="AC6" i="1"/>
  <c r="AA6" i="1"/>
  <c r="U6" i="1"/>
  <c r="T6" i="1"/>
  <c r="AC5" i="1"/>
  <c r="AD5" i="1" s="1"/>
  <c r="AA5" i="1"/>
  <c r="U5" i="1"/>
  <c r="T5" i="1"/>
  <c r="P5" i="1"/>
  <c r="AC10" i="1" l="1"/>
  <c r="M10" i="1"/>
  <c r="AA11" i="1"/>
  <c r="U11" i="1"/>
  <c r="AA23" i="1"/>
  <c r="T12" i="1"/>
  <c r="AC23" i="1"/>
  <c r="T11" i="1"/>
  <c r="AC33" i="1"/>
  <c r="AD33" i="1" s="1"/>
  <c r="T10" i="1"/>
  <c r="T145" i="1" s="1"/>
  <c r="U10" i="1"/>
  <c r="U145" i="1" s="1"/>
  <c r="AA10" i="1"/>
  <c r="AA145" i="1" s="1"/>
  <c r="P10" i="1"/>
  <c r="AC145" i="1" l="1"/>
  <c r="K145" i="1"/>
  <c r="AD145" i="1"/>
</calcChain>
</file>

<file path=xl/comments1.xml><?xml version="1.0" encoding="utf-8"?>
<comments xmlns="http://schemas.openxmlformats.org/spreadsheetml/2006/main">
  <authors>
    <author>Elisa Moroncelli</author>
    <author>Passero, Marco</author>
  </authors>
  <commentList>
    <comment ref="K3" authorId="0" shapeId="0">
      <text>
        <r>
          <rPr>
            <b/>
            <sz val="9"/>
            <color indexed="81"/>
            <rFont val="Tahoma"/>
            <family val="2"/>
          </rPr>
          <t>Elisa Moroncelli:</t>
        </r>
        <r>
          <rPr>
            <sz val="9"/>
            <color indexed="81"/>
            <rFont val="Tahoma"/>
            <family val="2"/>
          </rPr>
          <t xml:space="preserve">
ho inserito la sola quota 2024</t>
        </r>
      </text>
    </comment>
    <comment ref="AJ14" authorId="0" shapeId="0">
      <text>
        <r>
          <rPr>
            <b/>
            <sz val="9"/>
            <color indexed="81"/>
            <rFont val="Tahoma"/>
            <family val="2"/>
          </rPr>
          <t>Elisa Moroncelli:</t>
        </r>
        <r>
          <rPr>
            <sz val="9"/>
            <color indexed="81"/>
            <rFont val="Tahoma"/>
            <family val="2"/>
          </rPr>
          <t xml:space="preserve">
assegnato cantiere ma sospeso casusa COVID. Attesa di riavvio lavori </t>
        </r>
      </text>
    </comment>
    <comment ref="AJ15" authorId="0" shapeId="0">
      <text>
        <r>
          <rPr>
            <b/>
            <sz val="9"/>
            <color indexed="81"/>
            <rFont val="Tahoma"/>
            <family val="2"/>
          </rPr>
          <t>Elisa Moroncelli:</t>
        </r>
        <r>
          <rPr>
            <sz val="9"/>
            <color indexed="81"/>
            <rFont val="Tahoma"/>
            <family val="2"/>
          </rPr>
          <t xml:space="preserve">
sostituzione RUP. RUP precedente non + in struttura. Lavorazioni da riavviarsi
</t>
        </r>
      </text>
    </comment>
    <comment ref="I35" authorId="1" shapeId="0">
      <text>
        <r>
          <rPr>
            <b/>
            <sz val="9"/>
            <color indexed="81"/>
            <rFont val="Tahoma"/>
            <family val="2"/>
          </rPr>
          <t>Dettagliare descrizione</t>
        </r>
      </text>
    </comment>
    <comment ref="I36" authorId="1" shapeId="0">
      <text>
        <r>
          <rPr>
            <b/>
            <sz val="9"/>
            <color indexed="81"/>
            <rFont val="Tahoma"/>
            <family val="2"/>
          </rPr>
          <t>Dettagliare descrizione</t>
        </r>
      </text>
    </comment>
    <comment ref="K39" authorId="1" shapeId="0">
      <text>
        <r>
          <rPr>
            <b/>
            <sz val="9"/>
            <color indexed="81"/>
            <rFont val="Tahoma"/>
            <family val="2"/>
          </rPr>
          <t>art 20 L67/88 da finanziare..</t>
        </r>
      </text>
    </comment>
    <comment ref="K40" authorId="1" shapeId="0">
      <text>
        <r>
          <rPr>
            <b/>
            <sz val="9"/>
            <color indexed="81"/>
            <rFont val="Tahoma"/>
            <family val="2"/>
          </rPr>
          <t>art 20 L67/88 da finanziare..</t>
        </r>
      </text>
    </comment>
    <comment ref="K41" authorId="1" shapeId="0">
      <text>
        <r>
          <rPr>
            <b/>
            <sz val="9"/>
            <color indexed="81"/>
            <rFont val="Tahoma"/>
            <family val="2"/>
          </rPr>
          <t>art 20 L67/88 da finanziare..</t>
        </r>
      </text>
    </comment>
    <comment ref="K42" authorId="1" shapeId="0">
      <text>
        <r>
          <rPr>
            <b/>
            <sz val="9"/>
            <color indexed="81"/>
            <rFont val="Tahoma"/>
            <family val="2"/>
          </rPr>
          <t>art 20 L67/88 da finanziare..</t>
        </r>
      </text>
    </comment>
    <comment ref="K43" authorId="1" shapeId="0">
      <text>
        <r>
          <rPr>
            <b/>
            <sz val="9"/>
            <color indexed="81"/>
            <rFont val="Tahoma"/>
            <family val="2"/>
          </rPr>
          <t>art 20 L67/88 da finanziare..</t>
        </r>
      </text>
    </comment>
    <comment ref="K44" authorId="1" shapeId="0">
      <text>
        <r>
          <rPr>
            <b/>
            <sz val="9"/>
            <color indexed="81"/>
            <rFont val="Tahoma"/>
            <family val="2"/>
          </rPr>
          <t>art 20 L67/88 da finanziare..</t>
        </r>
      </text>
    </comment>
    <comment ref="K45" authorId="1" shapeId="0">
      <text>
        <r>
          <rPr>
            <b/>
            <sz val="9"/>
            <color indexed="81"/>
            <rFont val="Tahoma"/>
            <family val="2"/>
          </rPr>
          <t>art 20 L67/88 da finanziare..</t>
        </r>
      </text>
    </comment>
    <comment ref="K46" authorId="1" shapeId="0">
      <text>
        <r>
          <rPr>
            <b/>
            <sz val="9"/>
            <color indexed="81"/>
            <rFont val="Tahoma"/>
            <family val="2"/>
          </rPr>
          <t>art 20 L67/88 da finanziare..</t>
        </r>
      </text>
    </comment>
    <comment ref="I47" authorId="1" shapeId="0">
      <text>
        <r>
          <rPr>
            <b/>
            <sz val="9"/>
            <color indexed="81"/>
            <rFont val="Tahoma"/>
            <family val="2"/>
          </rPr>
          <t>Dettagliare descrizione</t>
        </r>
        <r>
          <rPr>
            <sz val="9"/>
            <color indexed="81"/>
            <rFont val="Tahoma"/>
            <family val="2"/>
          </rPr>
          <t xml:space="preserve">
</t>
        </r>
      </text>
    </comment>
    <comment ref="K47" authorId="1" shapeId="0">
      <text>
        <r>
          <rPr>
            <b/>
            <sz val="9"/>
            <color indexed="81"/>
            <rFont val="Tahoma"/>
            <family val="2"/>
          </rPr>
          <t>Rivedere importi...</t>
        </r>
      </text>
    </comment>
    <comment ref="AA47" authorId="1" shapeId="0">
      <text>
        <r>
          <rPr>
            <b/>
            <sz val="9"/>
            <color indexed="81"/>
            <rFont val="Tahoma"/>
            <family val="2"/>
          </rPr>
          <t>Rivedere importi...</t>
        </r>
      </text>
    </comment>
    <comment ref="I48" authorId="1" shapeId="0">
      <text>
        <r>
          <rPr>
            <b/>
            <sz val="9"/>
            <color indexed="81"/>
            <rFont val="Tahoma"/>
            <family val="2"/>
          </rPr>
          <t>Dettagliare descrizione</t>
        </r>
      </text>
    </comment>
    <comment ref="K48" authorId="1" shapeId="0">
      <text>
        <r>
          <rPr>
            <b/>
            <sz val="9"/>
            <color indexed="81"/>
            <rFont val="Tahoma"/>
            <family val="2"/>
          </rPr>
          <t>Rivedere importi...</t>
        </r>
      </text>
    </comment>
    <comment ref="AA48" authorId="1" shapeId="0">
      <text>
        <r>
          <rPr>
            <b/>
            <sz val="9"/>
            <color indexed="81"/>
            <rFont val="Tahoma"/>
            <family val="2"/>
          </rPr>
          <t>Rivedere importi...</t>
        </r>
      </text>
    </comment>
    <comment ref="I49" authorId="1" shapeId="0">
      <text>
        <r>
          <rPr>
            <b/>
            <sz val="9"/>
            <color indexed="81"/>
            <rFont val="Tahoma"/>
            <family val="2"/>
          </rPr>
          <t>Dettagliare descrizione</t>
        </r>
      </text>
    </comment>
    <comment ref="K49" authorId="1" shapeId="0">
      <text>
        <r>
          <rPr>
            <b/>
            <sz val="9"/>
            <color indexed="81"/>
            <rFont val="Tahoma"/>
            <family val="2"/>
          </rPr>
          <t>Rivedere importi...</t>
        </r>
      </text>
    </comment>
    <comment ref="AA49" authorId="1" shapeId="0">
      <text>
        <r>
          <rPr>
            <b/>
            <sz val="9"/>
            <color indexed="81"/>
            <rFont val="Tahoma"/>
            <family val="2"/>
          </rPr>
          <t>Rivedere importi...</t>
        </r>
      </text>
    </comment>
    <comment ref="I50" authorId="1" shapeId="0">
      <text>
        <r>
          <rPr>
            <b/>
            <sz val="9"/>
            <color indexed="81"/>
            <rFont val="Tahoma"/>
            <family val="2"/>
          </rPr>
          <t>Dettagliare descrizione</t>
        </r>
      </text>
    </comment>
    <comment ref="K50" authorId="1" shapeId="0">
      <text>
        <r>
          <rPr>
            <b/>
            <sz val="9"/>
            <color indexed="81"/>
            <rFont val="Tahoma"/>
            <family val="2"/>
          </rPr>
          <t>Rivedere importi...</t>
        </r>
      </text>
    </comment>
    <comment ref="AA50" authorId="1" shapeId="0">
      <text>
        <r>
          <rPr>
            <b/>
            <sz val="9"/>
            <color indexed="81"/>
            <rFont val="Tahoma"/>
            <family val="2"/>
          </rPr>
          <t>Rivedere importi...</t>
        </r>
      </text>
    </comment>
    <comment ref="I51" authorId="1" shapeId="0">
      <text>
        <r>
          <rPr>
            <b/>
            <sz val="9"/>
            <color indexed="81"/>
            <rFont val="Tahoma"/>
            <family val="2"/>
          </rPr>
          <t>Dettagliare descrizione</t>
        </r>
      </text>
    </comment>
    <comment ref="K51" authorId="1" shapeId="0">
      <text>
        <r>
          <rPr>
            <b/>
            <sz val="9"/>
            <color indexed="81"/>
            <rFont val="Tahoma"/>
            <family val="2"/>
          </rPr>
          <t>Rivedere importi...</t>
        </r>
      </text>
    </comment>
    <comment ref="AA51" authorId="1" shapeId="0">
      <text>
        <r>
          <rPr>
            <b/>
            <sz val="9"/>
            <color indexed="81"/>
            <rFont val="Tahoma"/>
            <family val="2"/>
          </rPr>
          <t>Rivedere importi...</t>
        </r>
      </text>
    </comment>
    <comment ref="I52" authorId="1" shapeId="0">
      <text>
        <r>
          <rPr>
            <b/>
            <sz val="9"/>
            <color indexed="81"/>
            <rFont val="Tahoma"/>
            <family val="2"/>
          </rPr>
          <t>Dettagliare descrizione</t>
        </r>
      </text>
    </comment>
    <comment ref="K52" authorId="1" shapeId="0">
      <text>
        <r>
          <rPr>
            <b/>
            <sz val="9"/>
            <color indexed="81"/>
            <rFont val="Tahoma"/>
            <family val="2"/>
          </rPr>
          <t>Rivedere importi...</t>
        </r>
      </text>
    </comment>
    <comment ref="AA52" authorId="1" shapeId="0">
      <text>
        <r>
          <rPr>
            <b/>
            <sz val="9"/>
            <color indexed="81"/>
            <rFont val="Tahoma"/>
            <family val="2"/>
          </rPr>
          <t>Rivedere importi...</t>
        </r>
      </text>
    </comment>
    <comment ref="I53" authorId="1" shapeId="0">
      <text>
        <r>
          <rPr>
            <b/>
            <sz val="9"/>
            <color indexed="81"/>
            <rFont val="Tahoma"/>
            <family val="2"/>
          </rPr>
          <t>Dettagliare descrizione</t>
        </r>
      </text>
    </comment>
    <comment ref="K53" authorId="1" shapeId="0">
      <text>
        <r>
          <rPr>
            <b/>
            <sz val="9"/>
            <color indexed="81"/>
            <rFont val="Tahoma"/>
            <family val="2"/>
          </rPr>
          <t>Rivedere importi...</t>
        </r>
      </text>
    </comment>
    <comment ref="AA53" authorId="1" shapeId="0">
      <text>
        <r>
          <rPr>
            <b/>
            <sz val="9"/>
            <color indexed="81"/>
            <rFont val="Tahoma"/>
            <family val="2"/>
          </rPr>
          <t>Rivedere importi...</t>
        </r>
      </text>
    </comment>
    <comment ref="I54" authorId="1" shapeId="0">
      <text>
        <r>
          <rPr>
            <b/>
            <sz val="9"/>
            <color indexed="81"/>
            <rFont val="Tahoma"/>
            <family val="2"/>
          </rPr>
          <t>Dettagliare descrizione</t>
        </r>
      </text>
    </comment>
    <comment ref="K54" authorId="1" shapeId="0">
      <text>
        <r>
          <rPr>
            <b/>
            <sz val="9"/>
            <color indexed="81"/>
            <rFont val="Tahoma"/>
            <family val="2"/>
          </rPr>
          <t>Rivedere importi...</t>
        </r>
      </text>
    </comment>
    <comment ref="AA54" authorId="1" shapeId="0">
      <text>
        <r>
          <rPr>
            <b/>
            <sz val="9"/>
            <color indexed="81"/>
            <rFont val="Tahoma"/>
            <family val="2"/>
          </rPr>
          <t>Rivedere importi...</t>
        </r>
      </text>
    </comment>
    <comment ref="I55" authorId="1" shapeId="0">
      <text>
        <r>
          <rPr>
            <b/>
            <sz val="9"/>
            <color indexed="81"/>
            <rFont val="Tahoma"/>
            <family val="2"/>
          </rPr>
          <t>Dettagliare descrizione</t>
        </r>
      </text>
    </comment>
    <comment ref="K55" authorId="1" shapeId="0">
      <text>
        <r>
          <rPr>
            <b/>
            <sz val="9"/>
            <color indexed="81"/>
            <rFont val="Tahoma"/>
            <family val="2"/>
          </rPr>
          <t>Rivedere importi...</t>
        </r>
      </text>
    </comment>
    <comment ref="AA55" authorId="1" shapeId="0">
      <text>
        <r>
          <rPr>
            <b/>
            <sz val="9"/>
            <color indexed="81"/>
            <rFont val="Tahoma"/>
            <family val="2"/>
          </rPr>
          <t>Rivedere importi...</t>
        </r>
      </text>
    </comment>
    <comment ref="I56" authorId="1" shapeId="0">
      <text>
        <r>
          <rPr>
            <b/>
            <sz val="9"/>
            <color indexed="81"/>
            <rFont val="Tahoma"/>
            <family val="2"/>
          </rPr>
          <t>Dettagliare descrizione</t>
        </r>
      </text>
    </comment>
    <comment ref="K56" authorId="1" shapeId="0">
      <text>
        <r>
          <rPr>
            <b/>
            <sz val="9"/>
            <color indexed="81"/>
            <rFont val="Tahoma"/>
            <family val="2"/>
          </rPr>
          <t>Rivedere importi...</t>
        </r>
      </text>
    </comment>
    <comment ref="AA56" authorId="1" shapeId="0">
      <text>
        <r>
          <rPr>
            <b/>
            <sz val="9"/>
            <color indexed="81"/>
            <rFont val="Tahoma"/>
            <family val="2"/>
          </rPr>
          <t>Rivedere importi...</t>
        </r>
      </text>
    </comment>
    <comment ref="I57" authorId="1" shapeId="0">
      <text>
        <r>
          <rPr>
            <b/>
            <sz val="9"/>
            <color indexed="81"/>
            <rFont val="Tahoma"/>
            <family val="2"/>
          </rPr>
          <t>Dettagliare descrizione</t>
        </r>
      </text>
    </comment>
    <comment ref="K57" authorId="1" shapeId="0">
      <text>
        <r>
          <rPr>
            <b/>
            <sz val="9"/>
            <color indexed="81"/>
            <rFont val="Tahoma"/>
            <family val="2"/>
          </rPr>
          <t>Rivedere importi...</t>
        </r>
      </text>
    </comment>
    <comment ref="AA57" authorId="1" shapeId="0">
      <text>
        <r>
          <rPr>
            <b/>
            <sz val="9"/>
            <color indexed="81"/>
            <rFont val="Tahoma"/>
            <family val="2"/>
          </rPr>
          <t>Rivedere importi...</t>
        </r>
      </text>
    </comment>
    <comment ref="I58" authorId="1" shapeId="0">
      <text>
        <r>
          <rPr>
            <b/>
            <sz val="9"/>
            <color indexed="81"/>
            <rFont val="Tahoma"/>
            <family val="2"/>
          </rPr>
          <t>Dettagliare descrizione</t>
        </r>
      </text>
    </comment>
    <comment ref="K58" authorId="1" shapeId="0">
      <text>
        <r>
          <rPr>
            <b/>
            <sz val="9"/>
            <color indexed="81"/>
            <rFont val="Tahoma"/>
            <family val="2"/>
          </rPr>
          <t>Rivedere importi...</t>
        </r>
      </text>
    </comment>
    <comment ref="AA58" authorId="1" shapeId="0">
      <text>
        <r>
          <rPr>
            <b/>
            <sz val="9"/>
            <color indexed="81"/>
            <rFont val="Tahoma"/>
            <family val="2"/>
          </rPr>
          <t>Rivedere importi...</t>
        </r>
      </text>
    </comment>
    <comment ref="I59" authorId="1" shapeId="0">
      <text>
        <r>
          <rPr>
            <b/>
            <sz val="9"/>
            <color indexed="81"/>
            <rFont val="Tahoma"/>
            <family val="2"/>
          </rPr>
          <t>Dettagliare descrizione</t>
        </r>
      </text>
    </comment>
    <comment ref="K59" authorId="1" shapeId="0">
      <text>
        <r>
          <rPr>
            <b/>
            <sz val="9"/>
            <color indexed="81"/>
            <rFont val="Tahoma"/>
            <family val="2"/>
          </rPr>
          <t>Rivedere importi...</t>
        </r>
      </text>
    </comment>
    <comment ref="AA59" authorId="1" shapeId="0">
      <text>
        <r>
          <rPr>
            <b/>
            <sz val="9"/>
            <color indexed="81"/>
            <rFont val="Tahoma"/>
            <family val="2"/>
          </rPr>
          <t>Rivedere importi...</t>
        </r>
      </text>
    </comment>
    <comment ref="I60" authorId="1" shapeId="0">
      <text>
        <r>
          <rPr>
            <b/>
            <sz val="9"/>
            <color indexed="81"/>
            <rFont val="Tahoma"/>
            <family val="2"/>
          </rPr>
          <t>Dettagliare descrizione</t>
        </r>
      </text>
    </comment>
    <comment ref="K60" authorId="1" shapeId="0">
      <text>
        <r>
          <rPr>
            <b/>
            <sz val="9"/>
            <color indexed="81"/>
            <rFont val="Tahoma"/>
            <family val="2"/>
          </rPr>
          <t>Rivedere importi...</t>
        </r>
      </text>
    </comment>
    <comment ref="AA60" authorId="1" shapeId="0">
      <text>
        <r>
          <rPr>
            <b/>
            <sz val="9"/>
            <color indexed="81"/>
            <rFont val="Tahoma"/>
            <family val="2"/>
          </rPr>
          <t>Rivedere importi...</t>
        </r>
      </text>
    </comment>
    <comment ref="I61" authorId="1" shapeId="0">
      <text>
        <r>
          <rPr>
            <b/>
            <sz val="9"/>
            <color indexed="81"/>
            <rFont val="Tahoma"/>
            <family val="2"/>
          </rPr>
          <t>Dettagliare descrizione</t>
        </r>
      </text>
    </comment>
    <comment ref="K61" authorId="1" shapeId="0">
      <text>
        <r>
          <rPr>
            <b/>
            <sz val="9"/>
            <color indexed="81"/>
            <rFont val="Tahoma"/>
            <family val="2"/>
          </rPr>
          <t>Rivedere importi...</t>
        </r>
      </text>
    </comment>
    <comment ref="AA61" authorId="1" shapeId="0">
      <text>
        <r>
          <rPr>
            <b/>
            <sz val="9"/>
            <color indexed="81"/>
            <rFont val="Tahoma"/>
            <family val="2"/>
          </rPr>
          <t>Rivedere importi...</t>
        </r>
      </text>
    </comment>
    <comment ref="I62" authorId="1" shapeId="0">
      <text>
        <r>
          <rPr>
            <b/>
            <sz val="9"/>
            <color indexed="81"/>
            <rFont val="Tahoma"/>
            <family val="2"/>
          </rPr>
          <t>Dettagliare descrizione</t>
        </r>
      </text>
    </comment>
    <comment ref="K62" authorId="1" shapeId="0">
      <text>
        <r>
          <rPr>
            <b/>
            <sz val="9"/>
            <color indexed="81"/>
            <rFont val="Tahoma"/>
            <family val="2"/>
          </rPr>
          <t>Rivedere importi...</t>
        </r>
      </text>
    </comment>
    <comment ref="AA62" authorId="1" shapeId="0">
      <text>
        <r>
          <rPr>
            <b/>
            <sz val="9"/>
            <color indexed="81"/>
            <rFont val="Tahoma"/>
            <family val="2"/>
          </rPr>
          <t>Rivedere importi...</t>
        </r>
      </text>
    </comment>
    <comment ref="I63" authorId="1" shapeId="0">
      <text>
        <r>
          <rPr>
            <b/>
            <sz val="9"/>
            <color indexed="81"/>
            <rFont val="Tahoma"/>
            <family val="2"/>
          </rPr>
          <t>Dettagliare descrizione</t>
        </r>
      </text>
    </comment>
    <comment ref="K63" authorId="1" shapeId="0">
      <text>
        <r>
          <rPr>
            <b/>
            <sz val="9"/>
            <color indexed="81"/>
            <rFont val="Tahoma"/>
            <family val="2"/>
          </rPr>
          <t>Rivedere importi...</t>
        </r>
      </text>
    </comment>
    <comment ref="AA63" authorId="1" shapeId="0">
      <text>
        <r>
          <rPr>
            <b/>
            <sz val="9"/>
            <color indexed="81"/>
            <rFont val="Tahoma"/>
            <family val="2"/>
          </rPr>
          <t>Rivedere importi...</t>
        </r>
      </text>
    </comment>
    <comment ref="I64" authorId="1" shapeId="0">
      <text>
        <r>
          <rPr>
            <b/>
            <sz val="9"/>
            <color indexed="81"/>
            <rFont val="Tahoma"/>
            <family val="2"/>
          </rPr>
          <t>Dettagliare descrizione</t>
        </r>
      </text>
    </comment>
    <comment ref="K64" authorId="1" shapeId="0">
      <text>
        <r>
          <rPr>
            <b/>
            <sz val="9"/>
            <color indexed="81"/>
            <rFont val="Tahoma"/>
            <family val="2"/>
          </rPr>
          <t>Rivedere importi...</t>
        </r>
      </text>
    </comment>
    <comment ref="AA64" authorId="1" shapeId="0">
      <text>
        <r>
          <rPr>
            <b/>
            <sz val="9"/>
            <color indexed="81"/>
            <rFont val="Tahoma"/>
            <family val="2"/>
          </rPr>
          <t>Rivedere importi...</t>
        </r>
      </text>
    </comment>
    <comment ref="I65" authorId="1" shapeId="0">
      <text>
        <r>
          <rPr>
            <b/>
            <sz val="9"/>
            <color indexed="81"/>
            <rFont val="Tahoma"/>
            <family val="2"/>
          </rPr>
          <t>Verificare</t>
        </r>
      </text>
    </comment>
    <comment ref="K65" authorId="1" shapeId="0">
      <text>
        <r>
          <rPr>
            <b/>
            <sz val="9"/>
            <color indexed="81"/>
            <rFont val="Tahoma"/>
            <family val="2"/>
          </rPr>
          <t xml:space="preserve">Verificare </t>
        </r>
      </text>
    </comment>
    <comment ref="AA65" authorId="1" shapeId="0">
      <text>
        <r>
          <rPr>
            <b/>
            <sz val="9"/>
            <color indexed="81"/>
            <rFont val="Tahoma"/>
            <family val="2"/>
          </rPr>
          <t xml:space="preserve">Verificare </t>
        </r>
      </text>
    </comment>
    <comment ref="I66" authorId="1" shapeId="0">
      <text>
        <r>
          <rPr>
            <b/>
            <sz val="9"/>
            <color indexed="81"/>
            <rFont val="Tahoma"/>
            <family val="2"/>
          </rPr>
          <t>Rivedere/dettagliare</t>
        </r>
      </text>
    </comment>
    <comment ref="K66" authorId="1" shapeId="0">
      <text>
        <r>
          <rPr>
            <b/>
            <sz val="9"/>
            <color indexed="81"/>
            <rFont val="Tahoma"/>
            <family val="2"/>
          </rPr>
          <t>Rivedere importo</t>
        </r>
      </text>
    </comment>
    <comment ref="AA66" authorId="1" shapeId="0">
      <text>
        <r>
          <rPr>
            <b/>
            <sz val="9"/>
            <color indexed="81"/>
            <rFont val="Tahoma"/>
            <family val="2"/>
          </rPr>
          <t>Rivedere importo</t>
        </r>
      </text>
    </comment>
  </commentList>
</comments>
</file>

<file path=xl/sharedStrings.xml><?xml version="1.0" encoding="utf-8"?>
<sst xmlns="http://schemas.openxmlformats.org/spreadsheetml/2006/main" count="1604" uniqueCount="320">
  <si>
    <t>SCHEMA PIANO DEGLI INVESTIMENTI</t>
  </si>
  <si>
    <t>1) DATI IDENTIFICATIVI</t>
  </si>
  <si>
    <t>2) CONTENUTI PROGETTUALI</t>
  </si>
  <si>
    <t>3) DOCUMENTO PRELIMINARE 
DI PROGETTAZIONE</t>
  </si>
  <si>
    <t>4) FONTE DI FINANZIAMENTO</t>
  </si>
  <si>
    <t>5 A) FABBISOGNO FINANZIARIO PER FONTE DI FINANZIAMENTO
(importi in €)</t>
  </si>
  <si>
    <t>5 B) FABBISOGNO FINANZIARIO PER ANNO
(importi in €)</t>
  </si>
  <si>
    <t>6) PROCEDURE E PREVISIONE TERMINI DI ATTUAZIONE
E ATTIVAZIONE 
(indicare gg/mm/aaaa previsti)</t>
  </si>
  <si>
    <t>7) ALTRE INFORMAZIONI</t>
  </si>
  <si>
    <t>Soggetto proponente</t>
  </si>
  <si>
    <t>Comune di ubicazione</t>
  </si>
  <si>
    <t>Provincia</t>
  </si>
  <si>
    <t>Sede di erogazione</t>
  </si>
  <si>
    <t xml:space="preserve">Tipologia intervento </t>
  </si>
  <si>
    <t>Categoria</t>
  </si>
  <si>
    <t>Presidio/
Struttura</t>
  </si>
  <si>
    <t>Obiettivo intervento</t>
  </si>
  <si>
    <t>Descrizione intervento</t>
  </si>
  <si>
    <t>Studio di fattibilità</t>
  </si>
  <si>
    <r>
      <t xml:space="preserve">Fabbisogno finanziario complessivo 
(importo in €) </t>
    </r>
    <r>
      <rPr>
        <b/>
        <vertAlign val="superscript"/>
        <sz val="11"/>
        <color theme="1"/>
        <rFont val="Calibri"/>
        <family val="2"/>
        <scheme val="minor"/>
      </rPr>
      <t>2</t>
    </r>
  </si>
  <si>
    <t>Mq intervento</t>
  </si>
  <si>
    <t>Costo/mq</t>
  </si>
  <si>
    <t>Altre specifiche</t>
  </si>
  <si>
    <t>Programma di riferimento</t>
  </si>
  <si>
    <t>Atto di riferimento (DCA, DGR, Delibera aziendale, etc…)</t>
  </si>
  <si>
    <t>Contributi c/capitale</t>
  </si>
  <si>
    <t>Contributi c/esercizio</t>
  </si>
  <si>
    <t>Note</t>
  </si>
  <si>
    <t>Residui anni successivi</t>
  </si>
  <si>
    <t>Approvazione progetto</t>
  </si>
  <si>
    <t>Indizione gara d'appalto</t>
  </si>
  <si>
    <t>Inizio lavori</t>
  </si>
  <si>
    <t>Fine lavori</t>
  </si>
  <si>
    <t>Collaudo</t>
  </si>
  <si>
    <t>Data ultimazione lavori prevista</t>
  </si>
  <si>
    <r>
      <t>Costi di gestione a conclusione dei lavori</t>
    </r>
    <r>
      <rPr>
        <b/>
        <sz val="11"/>
        <color theme="1"/>
        <rFont val="Calibri"/>
        <family val="2"/>
        <scheme val="minor"/>
      </rPr>
      <t xml:space="preserve"> </t>
    </r>
    <r>
      <rPr>
        <b/>
        <vertAlign val="superscript"/>
        <sz val="11"/>
        <color theme="1"/>
        <rFont val="Calibri"/>
        <family val="2"/>
        <scheme val="minor"/>
      </rPr>
      <t>3</t>
    </r>
    <r>
      <rPr>
        <b/>
        <sz val="11"/>
        <color theme="1"/>
        <rFont val="Calibri"/>
        <family val="2"/>
        <scheme val="minor"/>
      </rPr>
      <t xml:space="preserve"> </t>
    </r>
  </si>
  <si>
    <r>
      <t xml:space="preserve">Costi di esercizio a conclusione dei lavori </t>
    </r>
    <r>
      <rPr>
        <b/>
        <vertAlign val="superscript"/>
        <sz val="11"/>
        <color theme="1"/>
        <rFont val="Calibri"/>
        <family val="2"/>
        <scheme val="minor"/>
      </rPr>
      <t>4</t>
    </r>
  </si>
  <si>
    <t xml:space="preserve">Finanziamenti da Stato </t>
  </si>
  <si>
    <t>Finanziamenti da Regione</t>
  </si>
  <si>
    <t>Donazione o lasciti</t>
  </si>
  <si>
    <t>Altre tipologie di finanziamento (specificare nel campo note)</t>
  </si>
  <si>
    <t>Contributi F.S.R. per destinazione ad investimenti</t>
  </si>
  <si>
    <t>Altri contributi per destinazione ad investimenti</t>
  </si>
  <si>
    <t>ASL Roma 5</t>
  </si>
  <si>
    <t>Tivoli</t>
  </si>
  <si>
    <t>Rm</t>
  </si>
  <si>
    <t>Via Parrozzani, 3 Tivoli</t>
  </si>
  <si>
    <t>Ospedale San Giovanni Evangelista Tivoli</t>
  </si>
  <si>
    <t>Riorganizzazione, adeguamento e messa a norma, manutenzione straordinaria ammodernamento tecnologico</t>
  </si>
  <si>
    <t xml:space="preserve">Interventi di manutenzione straordinaria per l'adeguamento e messa anorma edile, impiantistica, acquisizione delle forniture sanitarie necessarie per l'ammodernamento tecnologico e l'implementazione del DEA di Tivoli </t>
  </si>
  <si>
    <t>DGR 861 SCHEDA 37</t>
  </si>
  <si>
    <t>Colleferro</t>
  </si>
  <si>
    <t>Piazzale Aldo Moro, 1 Colleferro Rm</t>
  </si>
  <si>
    <t>10/11</t>
  </si>
  <si>
    <t>Ospedale  L. Parodi di Colleferro (Rm)</t>
  </si>
  <si>
    <t>Ammodernamento tecnologico (arredi ed attrezzature sanitarie)</t>
  </si>
  <si>
    <t>Acquisizione di arredi ed attrezzature sanitarie necessarie per l'ammodernamento tecnologico e l'implementazione delle attività dei reparti e dei servizi dell'Ospedale Parodi Delfino di Colleferro (Rm)</t>
  </si>
  <si>
    <t>SOLO ARREDI ED ATTREZZATURE</t>
  </si>
  <si>
    <t xml:space="preserve">DGR 861 SCHEDA 38 </t>
  </si>
  <si>
    <t>Subiaco</t>
  </si>
  <si>
    <t>Contrada Le Querce snc Subiaco</t>
  </si>
  <si>
    <t>Ospedale A.Angelucci di Subiaco (Rm)</t>
  </si>
  <si>
    <t>Acquisizione di arredi ed attrezzature sanitarie necessarie per l'ammodernamento tecnologico e l'implementazione delle attività dei reparti e dei servizi dell'OspedaleA.Angelucci di Subiaco (Rm)</t>
  </si>
  <si>
    <t>Palestrina</t>
  </si>
  <si>
    <t>Viale Pio XII Palestrina (Rm)</t>
  </si>
  <si>
    <t>2</t>
  </si>
  <si>
    <t xml:space="preserve">Ospedale Palestrina </t>
  </si>
  <si>
    <t>Manutenzione straordinaria dell'Ospedale Civile Coniugi Bernardini di Plaestrina (Rm)</t>
  </si>
  <si>
    <t xml:space="preserve">Interventi di manutenzione straordinaria per l'adeguamento e messa a norma dei reparti e dei servizi (day surgery, Endoscopia digestiva) dell'Ospedale Civile Coniugi Bernardini di Palestina </t>
  </si>
  <si>
    <t>DGR 861 SCHEDA 39</t>
  </si>
  <si>
    <t>RM</t>
  </si>
  <si>
    <t>Nuovo assetto della rete perinatale dell'Ospedale Civile Coniugi Bernardini di Palestrina, dell'Ospedale S.Giovanni Evangelista di Tivoli e dei Consultori Familiari dell'Azienda</t>
  </si>
  <si>
    <t>Interventi di manutenzione straordinaria per l'acquisizione attrezzature sanitarie Ospedale Coniugi Bernardini di Palestrina REPARTO DI PEDIATRIA e OSTETRICIA E GINECOLOGIA</t>
  </si>
  <si>
    <t>DGR 861 SCHEDA 40</t>
  </si>
  <si>
    <t>Interventi di manutenzione straordinaria per l'adeguamento e messa a norma dei reparti e dei servizi afferenti la rete perinatale (reparti di pediatria, Patologia neonatale, Ostetricia e Ginecologia) e acquisizione attrezzature sanitarie Ospedale Coniugi Bernardini di Palestrina REPARTO DI PATOLOGIA NEONATALE</t>
  </si>
  <si>
    <t>Ospedale Tivoli</t>
  </si>
  <si>
    <t>Interventi di manutenzione straordinaria per l'acquisizione attrezzature sanitarie Ospedale San Giovanni Evangelista di  Tivoli REPARTO DI PEDIATRIA e OSTETRICIA E GINECOLOGIA</t>
  </si>
  <si>
    <t>TERRITORIO ASL</t>
  </si>
  <si>
    <t>Distretti territoriali ASL Roma 5-Consultori</t>
  </si>
  <si>
    <t>Interventi di manutenzione straordinaria per l'acquisizione attrezzature sanitarie consultori ASL Roma 5</t>
  </si>
  <si>
    <t>Ospedale di Tivoli, Ospedale di Subiaco</t>
  </si>
  <si>
    <t>Adeguamento e messa a norma antincendio dei Presidi Aziendali di Proprietà</t>
  </si>
  <si>
    <t>Interventi di manutenzione straordinaria per l'adeguamento e messa a norma antincendio dei Presidi di Proprietà della ASL Roma 5</t>
  </si>
  <si>
    <t>DGR 861 SCHEDA 41</t>
  </si>
  <si>
    <t>Ospedale Parodi Delfino Colleferro (Rm)</t>
  </si>
  <si>
    <t xml:space="preserve"> manutenzione straordinaria di opere edili ed impianti, finalizzati al mantenimento dei livelli di efficienza ed efficacia nell’erogazione delle prestazioni sanitarie - Pronto Soccrso di Colleferro</t>
  </si>
  <si>
    <t>Manutenzione straordinaria pronto soccorso Stabilimento Ospedaliero Colleferro</t>
  </si>
  <si>
    <t>DGR 344</t>
  </si>
  <si>
    <t>Adeguamento Antincendio</t>
  </si>
  <si>
    <t>Completamento impianto rilevazione fumi dell’Ospedale “S. Giovanni Evangelista” di Tivoli della ASL ROMA 5 ex ROMA G per un importo di €236.250,00</t>
  </si>
  <si>
    <t>DGR 180</t>
  </si>
  <si>
    <t>Completamento impianto rilevazione fumi dell’Ospedale di Subiaco della ASL ROMA 5 ex ROMA G per un importo di €147.619,06</t>
  </si>
  <si>
    <t>Opere interne REMS definitiva</t>
  </si>
  <si>
    <t xml:space="preserve">Completamente REMS opere interne </t>
  </si>
  <si>
    <t>DGR 404</t>
  </si>
  <si>
    <t>DGR 669</t>
  </si>
  <si>
    <t>Ristrutturazione Laboratorio Chemioterapici</t>
  </si>
  <si>
    <t xml:space="preserve">Lavori di ristrutturazione del Laboratorio Chemioterapici </t>
  </si>
  <si>
    <t>Ristrutturazione Reparto di oculistica</t>
  </si>
  <si>
    <t>Lavori di ristrutturazione del reparto di oculistica</t>
  </si>
  <si>
    <t>Adeguamento locali per installazione Risonanza Magnetica</t>
  </si>
  <si>
    <t>Lavori di adeguamento locali per installazione risonanza magnetica</t>
  </si>
  <si>
    <t>Strutture della ASL Roma 5</t>
  </si>
  <si>
    <t>Acquisizione di arredi ed attrezzature sanitarie necessarie per l'ammodernamento tecnologico e l'implementazione delle attività degli Ospedali e distretti della ASL Roma 5</t>
  </si>
  <si>
    <t>DGR 499</t>
  </si>
  <si>
    <t>DGR 473</t>
  </si>
  <si>
    <t>DGR 695</t>
  </si>
  <si>
    <t>DGR 345</t>
  </si>
  <si>
    <t>4</t>
  </si>
  <si>
    <t>riqualificazione e manutenzione Apparecchiature Elettromedicali</t>
  </si>
  <si>
    <t>Lavori di manutenzione straordinaria sugli impianti gestiti dalla Multiservizio</t>
  </si>
  <si>
    <t>Delibera Aziendale n. 1031 del 20,08,2021 e n. 704 del 23,04,2021 - Importo per attività extracanone contratto di gestione apparecchiature elettromedicali</t>
  </si>
  <si>
    <t>riqualificazione impiantistica</t>
  </si>
  <si>
    <t>riqualificazione edile</t>
  </si>
  <si>
    <t>Lavori di manutenzione straordinaria edile sugli edifici</t>
  </si>
  <si>
    <t xml:space="preserve">Interventi inerenti alla ristrutturazione, struttuzione, adeguamento reparti esistenti e nuovi reparti </t>
  </si>
  <si>
    <t>manutenzione straordinaria D.Lgs. 81/08</t>
  </si>
  <si>
    <r>
      <t xml:space="preserve">Delibera Aziendale 2038 del 15,12,2021 </t>
    </r>
    <r>
      <rPr>
        <b/>
        <sz val="9"/>
        <color theme="1"/>
        <rFont val="Calibri"/>
        <family val="2"/>
        <scheme val="minor"/>
      </rPr>
      <t xml:space="preserve">- Fondi sicurezza per opere </t>
    </r>
  </si>
  <si>
    <r>
      <t>Delibera Aziendale 2038 del 15,12,202</t>
    </r>
    <r>
      <rPr>
        <b/>
        <sz val="9"/>
        <color theme="1"/>
        <rFont val="Calibri"/>
        <family val="2"/>
        <scheme val="minor"/>
      </rPr>
      <t xml:space="preserve">1 - Fondi sicurezza per tecnologie </t>
    </r>
  </si>
  <si>
    <t>10</t>
  </si>
  <si>
    <t>Riqualificazione Tecnologica</t>
  </si>
  <si>
    <t>Acquisizione tecnologie ed arredi tecnici</t>
  </si>
  <si>
    <t xml:space="preserve">Potenziamento delle reti dell'offerta ospedaliera </t>
  </si>
  <si>
    <t>Acquisizione di 2 TC 
ed 1 RMN 1,5T e esecuzione lavori in adempimento normativa antincendio</t>
  </si>
  <si>
    <t>DCA 64-DCA 469 - DCA 80/2020</t>
  </si>
  <si>
    <t>Via Parrozzani, 3 - 00019 Tivoli (RM)</t>
  </si>
  <si>
    <t>Piano triennale dei Fabbisogni 2019-2020-2021</t>
  </si>
  <si>
    <t xml:space="preserve">Adeguamento normativa antincendio </t>
  </si>
  <si>
    <t xml:space="preserve">Fase Programmatoria - DICHIARATA ESIGENZA E NECESSITA' IMPELLENTE IN DIVERSE OCCASIONI: NOTA PROT. N. 5227 DEL 18.02.2019, N. 18953 DEL 03.07.2019, N. 39620 DEL 06.09.2022, N.6237 DEL 13.02.2023, N. 15981 DEL 14.04.2023, ED ULTERIORE RISCONTRO A NOTA REGIONALE PROT. 535624 DEL 17.05.2023 - LA MANCATA ASSEGNAZIONE DI FINANZIAMENTI PONE L'AZIENDA IN DIFFICOLTA' OGGETTIVA RISPETTO LE ATTIVITA' PREVISTE DA NORMA. LADDOVE PERTANTO NON SI ASSISTERA' AL FINANZIAMENTO IN QUESTIONE SI DOVRA' PROCEDERE CON RISORSE PROPRIE DI BILANCIO, SEPPUR QUI NON INDICATE. </t>
  </si>
  <si>
    <t>FABBISOGNO TRIENNALE 2019-2020-2021</t>
  </si>
  <si>
    <t>colleferro</t>
  </si>
  <si>
    <t>Piazza Aldo Moro, 11 - 00034 Colleferro (RM)</t>
  </si>
  <si>
    <t>Viale Pio XII, 42 - 00036 Palestrina (RM)</t>
  </si>
  <si>
    <t>Via Porta San Martino, 38 - 00036 Palestrina (RM)
Via Borgo San Martino, 9 - 00039 Zagarolo (RM)</t>
  </si>
  <si>
    <t>Monterotondo</t>
  </si>
  <si>
    <t>Via Roberto Faravelli, 27 - 00015 Monterotondo (RM)</t>
  </si>
  <si>
    <t>Ospedale di Monterotondo</t>
  </si>
  <si>
    <t>Contrada Colle Cisterna - 00028 Subiaco (RM)</t>
  </si>
  <si>
    <t>Ospedale di Subiaco</t>
  </si>
  <si>
    <t xml:space="preserve">Largo Mazzini, 5 - 00028 subiaco (RM)
Via dei Massimo, 1 - 00023 Arsoli (RM)
Via San Francisco snc - 00035 Olevano Romano (RM)
</t>
  </si>
  <si>
    <t>Ospedale di Subiaco e distretti</t>
  </si>
  <si>
    <t xml:space="preserve">Palombara </t>
  </si>
  <si>
    <t>Piazza Salvo D'acquisto - 00018 Palombara Sabina (RM)</t>
  </si>
  <si>
    <t>Casa della Salute Palombara Sabina</t>
  </si>
  <si>
    <t>Tivoli, Monterotondo, Subiaco, Palestrina, Colleferro</t>
  </si>
  <si>
    <t>2/10/11</t>
  </si>
  <si>
    <t xml:space="preserve">Ammodernamento tecnologico e ristrutturazione </t>
  </si>
  <si>
    <r>
      <t>Fase Programmatoria -</t>
    </r>
    <r>
      <rPr>
        <b/>
        <sz val="9"/>
        <color theme="1"/>
        <rFont val="Calibri"/>
        <family val="2"/>
        <scheme val="minor"/>
      </rPr>
      <t xml:space="preserve"> Attesa Finanziamento. Importi inseriti nel 2023 affinchè si evidenzi la necessità di richiesta di finanziamento. Non inseriti però in spesa corrente</t>
    </r>
  </si>
  <si>
    <t>Colleferro, palestrina, Subiaco, Monterotondo</t>
  </si>
  <si>
    <t>Tutte le Strutture</t>
  </si>
  <si>
    <t>Tutti i Presidi ospedalieri</t>
  </si>
  <si>
    <t>Ammodernamento Tecnologico</t>
  </si>
  <si>
    <t>Lavori di ristrutturazione/Adeguamento</t>
  </si>
  <si>
    <t>Via degli Esplosivi, 9 - 00034 Colleferro (RM)</t>
  </si>
  <si>
    <t>Zagarolo</t>
  </si>
  <si>
    <t>Casa della Salute Zagarolo</t>
  </si>
  <si>
    <t>1</t>
  </si>
  <si>
    <t>Costruzione</t>
  </si>
  <si>
    <t>Ospedale S. Giovanni Evangelista</t>
  </si>
  <si>
    <t>ristrutturazione</t>
  </si>
  <si>
    <t>Realizzazione n. 4 Posti Letto TI</t>
  </si>
  <si>
    <t>si</t>
  </si>
  <si>
    <r>
      <t>Computata solo quotaparte lavori risultante e oggetto di prossima rimoduluzione. L'importo complessivo derivato dalla somma del singolo intervento qui indicato ed inerente la medesima progettualità potrà essere rimodulato in un unico intervento sempre attinente alle aree di TI, SI e PS/DEA -</t>
    </r>
    <r>
      <rPr>
        <b/>
        <sz val="9"/>
        <color theme="1"/>
        <rFont val="Calibri"/>
        <family val="2"/>
        <scheme val="minor"/>
      </rPr>
      <t xml:space="preserve"> IMPORTI GIA' SOSTENUTI e PERTANTO NON INSERITI IN ANNUALITA' 2023</t>
    </r>
  </si>
  <si>
    <t>DGR 671/2020</t>
  </si>
  <si>
    <t>Realizzazione n. 10 Posti Letto TSI</t>
  </si>
  <si>
    <r>
      <t xml:space="preserve">Computata solo quotaparte lavori risultante e oggetto di prossima rimoduluzione. L'importo complessivo derivato dalla somma del singolo intervento qui indicato ed inerente la medesima progettualità potrà essere rimodulato in un unico intervento sempre attinente alle aree di TI, SI e PS/DEA </t>
    </r>
    <r>
      <rPr>
        <b/>
        <sz val="9"/>
        <color theme="1"/>
        <rFont val="Calibri"/>
        <family val="2"/>
        <scheme val="minor"/>
      </rPr>
      <t>- IMPORTI GIA' SOSTENUTI e PERTANTO NON INSERITI IN ANNUALITA' 2023</t>
    </r>
  </si>
  <si>
    <t>Ocpedale Civile Coniugi Bernardini</t>
  </si>
  <si>
    <t>Ospedale Coniugi Bernardini</t>
  </si>
  <si>
    <t>Realizzazione n. 2 Posti Letto TSI</t>
  </si>
  <si>
    <r>
      <t>Computata solo quotaparte lavori risultante e oggetto di prossima rimoduluzione. L'importo complessivo derivato dalla somma del singolo intervento qui indicato ed inerente la medesima progettualità potrà essere rimodulato in un unico intervento sempre attinente alle aree di TI, SI e PS/DEA</t>
    </r>
    <r>
      <rPr>
        <b/>
        <sz val="9"/>
        <color theme="1"/>
        <rFont val="Calibri"/>
        <family val="2"/>
        <scheme val="minor"/>
      </rPr>
      <t xml:space="preserve"> - IMPORTI GIA' SOSTENUTI e PERTANTO NON INSERITI IN ANNUALITA' 2023</t>
    </r>
  </si>
  <si>
    <t>Adeguamento delle aree dedicate al percorso del pazinte sospetto Covid</t>
  </si>
  <si>
    <t>MONTEROTONDO</t>
  </si>
  <si>
    <t>Ospedale SS Gonfalone</t>
  </si>
  <si>
    <t>SUBIACO</t>
  </si>
  <si>
    <t>Ospedale A. Angelucci</t>
  </si>
  <si>
    <r>
      <t xml:space="preserve">Computata solo quotaparte lavori risultante e oggetto di prossima rimoduluzione. L'importo complessivo derivato dalla somma del singolo intervento qui indicato ed inerente la medesima progettualità potrà essere rimodulato in un unico intervento sempre attinente alle aree di TI, SI e PS/DEA </t>
    </r>
    <r>
      <rPr>
        <b/>
        <sz val="9"/>
        <color theme="1"/>
        <rFont val="Calibri"/>
        <family val="2"/>
        <scheme val="minor"/>
      </rPr>
      <t xml:space="preserve"> - IMPORTI GIA' SOSTENUTI e PERTANTO NON INSERITI IN ANNUALITA' 2023</t>
    </r>
  </si>
  <si>
    <t>Ospedale L. Parodi Delfino</t>
  </si>
  <si>
    <r>
      <t xml:space="preserve">Computata solo quotaparte lavori risultante e oggetto di prossima rimoduluzione. L'importo complessivo derivato dalla somma del singolo intervento qui indicato ed inerente la medesima progettualità potrà essere rimodulato in un unico intervento sempre attinente alle aree di TI, SI e PS/DEA  </t>
    </r>
    <r>
      <rPr>
        <b/>
        <sz val="9"/>
        <color theme="1"/>
        <rFont val="Calibri"/>
        <family val="2"/>
        <scheme val="minor"/>
      </rPr>
      <t>- IMPORTI GIA' SOSTENUTI e PERTANTO NON INSERITI IN ANNUALITA' 2023</t>
    </r>
  </si>
  <si>
    <t>Artena</t>
  </si>
  <si>
    <t>Poliambulatorio Specialistico -    -Via Valle dell'Oste - Artena</t>
  </si>
  <si>
    <t>Realizzazione CDC</t>
  </si>
  <si>
    <t xml:space="preserve">no - attesa della firma dell'Accordo di programma </t>
  </si>
  <si>
    <t>PNRR - Attesa Deliberazione Regionale e firma Accordo di programma - Inserito importo nel 2023, ma non inserito come importo in conto esercizio poiché intervento finanziato</t>
  </si>
  <si>
    <t>PNRR</t>
  </si>
  <si>
    <t>DGR 1005/2021 - DGR 332/2022</t>
  </si>
  <si>
    <t>Carpineto</t>
  </si>
  <si>
    <t>Edificio Comunale di Carpineto -   Via Giacomo Matteotti 1</t>
  </si>
  <si>
    <t>Palazzetto Comunale -    - Via degli esplosivi - Colleferro</t>
  </si>
  <si>
    <t>Gorga</t>
  </si>
  <si>
    <t>Edificio Comunale di Gorga  -   Via Filippo Turati</t>
  </si>
  <si>
    <t>Valmontone</t>
  </si>
  <si>
    <t>CUP -    - Via Porta napoletana 8 - Valmontone</t>
  </si>
  <si>
    <t>Guidonia Montecelio</t>
  </si>
  <si>
    <t xml:space="preserve">Edificio Comunale - Località Colle Rosa - Guidonia - </t>
  </si>
  <si>
    <t>Palombara Sabina</t>
  </si>
  <si>
    <t>Casa della Salute di Palombara Sabina -   Via Esebio Possenti 10</t>
  </si>
  <si>
    <t>Fonte Nuova</t>
  </si>
  <si>
    <t>Consultorio Familiare - Via 4 Novembre 4 - Fonte Nuova</t>
  </si>
  <si>
    <t>Edificio Cotral - Via Bruno Buozzi - Monterotondo</t>
  </si>
  <si>
    <t>Cave</t>
  </si>
  <si>
    <t>Consultorio Familiare - Via Morino 33 - Cave</t>
  </si>
  <si>
    <t>Palazzo Bonvecchi - Via San Biagio 19, 20, 21</t>
  </si>
  <si>
    <t>Genazzano</t>
  </si>
  <si>
    <t>Presidio Distrettuale Periferico - Via Giulio Giordani 3 - San Cesareo</t>
  </si>
  <si>
    <t>San Vito Romano</t>
  </si>
  <si>
    <t>Struttura San Vito Romano  - Via santa Maria De Mattias 12</t>
  </si>
  <si>
    <t>Poliambulatorio - Via Borgo San Martino 3 - Zagarolo</t>
  </si>
  <si>
    <t>Arsoli</t>
  </si>
  <si>
    <t>Poliambulatorio Guardia Medica - Via dei Massimo 1 - Arsoli</t>
  </si>
  <si>
    <t>Bellegra</t>
  </si>
  <si>
    <t>Struttura Comunale -  Viale Ungheria - Bellegra</t>
  </si>
  <si>
    <t>Distretto Sanitario- Viale della Repubblica 24 - Subiaco</t>
  </si>
  <si>
    <t>Castel Madama</t>
  </si>
  <si>
    <t>Consultorio Familiare - Via Pio La Torre - Castel Madama</t>
  </si>
  <si>
    <t>Ciciliano</t>
  </si>
  <si>
    <t>Scuola in disuso - Viale Santa Liberata - Ciciliano</t>
  </si>
  <si>
    <t>Distretto Sanitario di Tivoli -   Piazza Massimo</t>
  </si>
  <si>
    <t>Olevano Romano</t>
  </si>
  <si>
    <t>Struttura Comunale -   - Olevano Romano</t>
  </si>
  <si>
    <t>nuova edificazione</t>
  </si>
  <si>
    <t>PNRR - eventuale copertura con fondi regionali - predisposizione studio di fattibilità poiché inserita nel Piano Sanitario</t>
  </si>
  <si>
    <t>Vicovaro</t>
  </si>
  <si>
    <t>Nuova Edificazione -   - Vicovaro</t>
  </si>
  <si>
    <t>CUP</t>
  </si>
  <si>
    <t>Realizzazione ODC</t>
  </si>
  <si>
    <t>Edificio Comunale</t>
  </si>
  <si>
    <t>Edificio Cotral</t>
  </si>
  <si>
    <t>San Cesareo</t>
  </si>
  <si>
    <t>Edificio Comunale - Via Amendola</t>
  </si>
  <si>
    <t>Struttura Comunale</t>
  </si>
  <si>
    <t>OdC Vicovaro</t>
  </si>
  <si>
    <t>Palazzetto Comunale</t>
  </si>
  <si>
    <t>Realizzazione COT</t>
  </si>
  <si>
    <t xml:space="preserve">Edificio Comunale </t>
  </si>
  <si>
    <t xml:space="preserve">Casa della Salute di Palombara Sabina </t>
  </si>
  <si>
    <t>Palazzo Bonvecchi</t>
  </si>
  <si>
    <t xml:space="preserve">Distretto Sanitario </t>
  </si>
  <si>
    <t>Distretto Sanitario di Tivoli</t>
  </si>
  <si>
    <t>Interconnessione</t>
  </si>
  <si>
    <t>Device per Interconnessione</t>
  </si>
  <si>
    <t>Ospedale Leopoldo Parodi Delfino</t>
  </si>
  <si>
    <t>Adeguamento Sismico</t>
  </si>
  <si>
    <t>DGR 1007/2021 - DGR 332/2022</t>
  </si>
  <si>
    <t>Ospedale Civile Coniugi Bernardini</t>
  </si>
  <si>
    <t>MONTERONTONDO</t>
  </si>
  <si>
    <t>PO MONTERONTONDO</t>
  </si>
  <si>
    <t>Tomografi Computerizzati (CT Scans) - 128 strati</t>
  </si>
  <si>
    <t>DGR 1006/2021 - DGR 332/2022</t>
  </si>
  <si>
    <t>TIVOLI</t>
  </si>
  <si>
    <t>PO TIVOLI</t>
  </si>
  <si>
    <t>Angiografi Cardiologici</t>
  </si>
  <si>
    <t>Ecotomografi Multidisciplinari/Internistici</t>
  </si>
  <si>
    <t>Ecotomografi Cardiologici 3D</t>
  </si>
  <si>
    <t>Ecotomografi Ginecologici 3D</t>
  </si>
  <si>
    <t>PALOMBARA SABINA</t>
  </si>
  <si>
    <t>CDS PALOMBARA SABINA</t>
  </si>
  <si>
    <t>Telecomandati digitali per esami di reparto</t>
  </si>
  <si>
    <t>PALESTRINA</t>
  </si>
  <si>
    <t>PO PALESTRINA</t>
  </si>
  <si>
    <t>PO MONTEROTONDO</t>
  </si>
  <si>
    <t>PO SUBIACO</t>
  </si>
  <si>
    <t>NUOVA EDIFICAZIONE - NUOVO OSPEDALE TIBURTINO</t>
  </si>
  <si>
    <t>-</t>
  </si>
  <si>
    <t>Nuova Edificazione</t>
  </si>
  <si>
    <t>Progettazione Preliminare, Progettazione Definitiva e Progettazione Esecutiva Nuovo Ospedale della Tiburtina</t>
  </si>
  <si>
    <t>Affidamento per la Progettazione del Nuovo Ospedale Tiburtino</t>
  </si>
  <si>
    <t>DGR 476/2021</t>
  </si>
  <si>
    <t>Realizzazione Nuovo Pronto Soccorso</t>
  </si>
  <si>
    <t>Progetto Esecutivo Inviato al NVR</t>
  </si>
  <si>
    <t>Intervento inserito nell'ambito dei residui del DL 34/DGR 671/2020. Progetto Esecutivo inviato al Nucleo di Valutazione Regionale - SI RIMARCA LA NECESSITA' DI PROCEDERE ENTRO LE TEMPISTICHE INDIVIDUATE NELL'AMBITO DEL PNRR</t>
  </si>
  <si>
    <t>DGR 389/2022 - G10491 del 04,08,2022</t>
  </si>
  <si>
    <t>DGR 671/2020 -DGR 389/2022 - G10491/2022</t>
  </si>
  <si>
    <t>TOTALE</t>
  </si>
  <si>
    <t>Nota 1</t>
  </si>
  <si>
    <t>Tipologia di intervento:</t>
  </si>
  <si>
    <t>1 - Nuova Costruzione</t>
  </si>
  <si>
    <t>2 - Ristrutturazione</t>
  </si>
  <si>
    <t>3 - Restauro</t>
  </si>
  <si>
    <t>4 - Manutenzione</t>
  </si>
  <si>
    <t>5 - Completamento</t>
  </si>
  <si>
    <t>6 - Acquisto di immobilizzazioni immateriali (specificare)</t>
  </si>
  <si>
    <t>7 - Acquisto di terreni</t>
  </si>
  <si>
    <t>8 - Acquisto di fabbricati</t>
  </si>
  <si>
    <t>9 - Acquisto di impianti e macchinari</t>
  </si>
  <si>
    <t>10 - Acquisto di atrezzature sanitarie - scientifiche</t>
  </si>
  <si>
    <t>11 - Acquisto di mobili e arredi</t>
  </si>
  <si>
    <t>12 - Acquisto di automezzi e altri mezzi di trasporto</t>
  </si>
  <si>
    <t>13 - Altro (specificare)</t>
  </si>
  <si>
    <t>Nota 2</t>
  </si>
  <si>
    <r>
      <t xml:space="preserve">Il fabbisogno finanziario complessivo indicato nella sezione 3) deve essere dettagliato per tipologia di finanziamento e per anno, rispettivamente nelle sezioni 5 A) </t>
    </r>
    <r>
      <rPr>
        <b/>
        <i/>
        <sz val="9"/>
        <color theme="1"/>
        <rFont val="Calibri"/>
        <family val="2"/>
        <scheme val="minor"/>
      </rPr>
      <t>e</t>
    </r>
    <r>
      <rPr>
        <b/>
        <sz val="9"/>
        <color theme="1"/>
        <rFont val="Calibri"/>
        <family val="2"/>
        <scheme val="minor"/>
      </rPr>
      <t xml:space="preserve"> 5 B). Si raccomanda la coerenza tra tali sezioni</t>
    </r>
  </si>
  <si>
    <t>Nota 3</t>
  </si>
  <si>
    <t>Costi di gestione a conclusione dei lavori: la proiezione aziendale dei costi comprende tutte le voci di spesa ad esclusione degli ammortamenti, oneri finanziari e spese generali.</t>
  </si>
  <si>
    <t>Nota 4</t>
  </si>
  <si>
    <t>Costi di esercizio a conclusione dei lavori: la proiezione aziendale dei costi comprende i costi di gestione (di cui alla nota 2) incrementati degli oneri finanziari e delle spese generali di amministrazione. A tal proposito si specifica che, tenuto conto delle modalità di finanziamento delle aziende sanitarie e delle disposizioni di cui al D.Lgs. 118/2011 in merito ai cespiti finanziati con contributi in c/esercizio, nel computo della voce non bisogna considerare gli ammortamenti.</t>
  </si>
  <si>
    <t>Osepdale SS Gonfalone Monterotondo</t>
  </si>
  <si>
    <t>Ristrutturazione del comparto operatorio e razionalizzazione dei percorsi emergenza del Pronto Soccorso dell'Ospedale di Tivoli con relativo acquisto di forniture elettromedicali ed installazione di una unità di risonanza magnetica.</t>
  </si>
  <si>
    <t>Ristrutturazione dei percorsi di emergenza e degli impianti del Pronto Soccorso dell'Ospedale di Monterotondo ed ammodernamento del parco tecnologico (defibrillatori, ECT, sistemi di monitoraggio e di ventilazione).</t>
  </si>
  <si>
    <t>Ristrutturazione del comparto operatorio del Pronto Soccorso dell'Ospedale di Subiaco con relativa sostituzione delle tecnologie obsolete ed implementazione sala a bassa intensità.</t>
  </si>
  <si>
    <t>Ristrutturazione del comparto operatorio del Pronto Soccorso dell'Ospedale di Colleferro con relativo acquisto di forniture elettromedicali, installazione di una unità di risonanza magnetica ed ammodernamento del parco tecnologico (defibrillatori, ECT, sistemi di monitoraggio e di ventilazione).</t>
  </si>
  <si>
    <t>Ristrutturazione del Blocco Operatorio, dei percorsi di emergenza e degli impianti del Pronto Soccorso dell'Ospedale di Palestrina ed ammodernamento del parco tecnologico (defibrillatori, ECT, sistemi di monitoraggio e di ventilazione).</t>
  </si>
  <si>
    <t>Accoglienza e partecipazione - Giubileo</t>
  </si>
  <si>
    <t xml:space="preserve">2024
di cui Contributi c/esercizio </t>
  </si>
  <si>
    <r>
      <t xml:space="preserve">2024
</t>
    </r>
    <r>
      <rPr>
        <b/>
        <i/>
        <sz val="10"/>
        <color theme="1"/>
        <rFont val="Calibri"/>
        <family val="2"/>
        <scheme val="minor"/>
      </rPr>
      <t xml:space="preserve">di cui Contributi c/esercizio </t>
    </r>
  </si>
  <si>
    <t>DGR 622</t>
  </si>
  <si>
    <r>
      <t xml:space="preserve">Delibera aziendale 1051 del 29/12/2016 - </t>
    </r>
    <r>
      <rPr>
        <b/>
        <sz val="9"/>
        <color rgb="FFFF0000"/>
        <rFont val="Calibri"/>
        <family val="2"/>
        <scheme val="minor"/>
      </rPr>
      <t>Importo per attività extracanone contratto di gestione e manutenzione impianti</t>
    </r>
  </si>
  <si>
    <t>Spesa Corrente - inserito nella spesa in conto esercizio 2024</t>
  </si>
  <si>
    <r>
      <t xml:space="preserve">Delibera Aziendale n. 1031 del 20,08,2021 e n. 704 del 23,04,2021 - Importo per attività extracanone contratto di gestione apparecchiature elettromedicali - </t>
    </r>
    <r>
      <rPr>
        <b/>
        <sz val="9"/>
        <color rgb="FFFF0000"/>
        <rFont val="Calibri"/>
        <family val="2"/>
        <scheme val="minor"/>
      </rPr>
      <t>Tecnologie in Gestione Indiretta</t>
    </r>
  </si>
  <si>
    <t>CONTO</t>
  </si>
  <si>
    <t>101020501</t>
  </si>
  <si>
    <t>101020403.01</t>
  </si>
  <si>
    <t>101020301</t>
  </si>
  <si>
    <t>101020601/101020501</t>
  </si>
  <si>
    <t>2/10</t>
  </si>
  <si>
    <t>IMPORTO PER CONTO 101020301</t>
  </si>
  <si>
    <t>101020301/101020501</t>
  </si>
  <si>
    <t>IMPORTO PER CONTO 101020501</t>
  </si>
  <si>
    <t>387350</t>
  </si>
  <si>
    <t>8000000</t>
  </si>
  <si>
    <t>250000</t>
  </si>
  <si>
    <t>150000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</si>
</sst>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43" formatCode="_-* #,##0.00_-;\-* #,##0.00_-;_-* &quot;-&quot;??_-;_-@_-"/>
    <numFmt numFmtId="164" formatCode="#,##0.00\ _€"/>
    <numFmt numFmtId="165" formatCode="_-* #,##0_-;\-* #,##0_-;_-* &quot;-&quot;??_-;_-@_-"/>
    <numFmt numFmtId="166" formatCode="#,##0.00\ &quot;€&quot;"/>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9"/>
      <color theme="1"/>
      <name val="Calibri"/>
      <family val="2"/>
      <scheme val="minor"/>
    </font>
    <font>
      <b/>
      <sz val="10"/>
      <color theme="1"/>
      <name val="Calibri"/>
      <family val="2"/>
      <scheme val="minor"/>
    </font>
    <font>
      <b/>
      <vertAlign val="superscript"/>
      <sz val="11"/>
      <color theme="1"/>
      <name val="Calibri"/>
      <family val="2"/>
      <scheme val="minor"/>
    </font>
    <font>
      <b/>
      <i/>
      <sz val="10"/>
      <color theme="1"/>
      <name val="Calibri"/>
      <family val="2"/>
      <scheme val="minor"/>
    </font>
    <font>
      <b/>
      <sz val="9"/>
      <color theme="1"/>
      <name val="Calibri"/>
      <family val="2"/>
      <scheme val="minor"/>
    </font>
    <font>
      <sz val="9"/>
      <name val="Calibri"/>
      <family val="2"/>
      <scheme val="minor"/>
    </font>
    <font>
      <b/>
      <sz val="9"/>
      <color rgb="FFFF0000"/>
      <name val="Calibri"/>
      <family val="2"/>
      <scheme val="minor"/>
    </font>
    <font>
      <sz val="10"/>
      <color theme="1"/>
      <name val="Calibri"/>
      <family val="2"/>
      <scheme val="minor"/>
    </font>
    <font>
      <b/>
      <i/>
      <sz val="9"/>
      <color theme="1"/>
      <name val="Calibri"/>
      <family val="2"/>
      <scheme val="minor"/>
    </font>
    <font>
      <b/>
      <sz val="9"/>
      <color indexed="81"/>
      <name val="Tahoma"/>
      <family val="2"/>
    </font>
    <font>
      <sz val="9"/>
      <color indexed="81"/>
      <name val="Tahoma"/>
      <family val="2"/>
    </font>
    <font>
      <sz val="9"/>
      <color rgb="FFFF0000"/>
      <name val="Calibri"/>
      <family val="2"/>
      <scheme val="minor"/>
    </font>
  </fonts>
  <fills count="11">
    <fill>
      <patternFill patternType="none"/>
    </fill>
    <fill>
      <patternFill patternType="gray125"/>
    </fill>
    <fill>
      <patternFill patternType="solid">
        <fgColor theme="8" tint="0.59999389629810485"/>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FCCFF"/>
        <bgColor indexed="64"/>
      </patternFill>
    </fill>
    <fill>
      <patternFill patternType="solid">
        <fgColor rgb="FFFFCCCC"/>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indexed="64"/>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style="medium">
        <color indexed="64"/>
      </right>
      <top style="medium">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medium">
        <color auto="1"/>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17">
    <xf numFmtId="0" fontId="0" fillId="0" borderId="0" xfId="0"/>
    <xf numFmtId="0" fontId="3" fillId="2" borderId="1" xfId="0" applyFont="1" applyFill="1" applyBorder="1" applyAlignment="1">
      <alignment horizontal="centerContinuous" vertical="center" wrapText="1"/>
    </xf>
    <xf numFmtId="0" fontId="3" fillId="2" borderId="2" xfId="0" applyFont="1" applyFill="1" applyBorder="1" applyAlignment="1">
      <alignment horizontal="centerContinuous" vertical="center" wrapText="1"/>
    </xf>
    <xf numFmtId="0" fontId="4" fillId="2" borderId="2" xfId="0" applyFont="1" applyFill="1" applyBorder="1" applyAlignment="1">
      <alignment horizontal="centerContinuous" vertical="center" wrapText="1"/>
    </xf>
    <xf numFmtId="44" fontId="4" fillId="2" borderId="2" xfId="2" applyFont="1" applyFill="1" applyBorder="1" applyAlignment="1">
      <alignment horizontal="centerContinuous" vertical="center" wrapText="1"/>
    </xf>
    <xf numFmtId="164" fontId="4" fillId="2" borderId="2" xfId="0" applyNumberFormat="1" applyFont="1" applyFill="1" applyBorder="1" applyAlignment="1">
      <alignment horizontal="centerContinuous" vertical="center" wrapText="1"/>
    </xf>
    <xf numFmtId="0" fontId="4" fillId="0" borderId="0" xfId="0" applyFont="1" applyAlignment="1">
      <alignment horizontal="center" vertical="center" wrapText="1"/>
    </xf>
    <xf numFmtId="0" fontId="5" fillId="3" borderId="3" xfId="0" applyFont="1" applyFill="1" applyBorder="1" applyAlignment="1">
      <alignment horizontal="centerContinuous" vertical="center" wrapText="1"/>
    </xf>
    <xf numFmtId="0" fontId="5" fillId="3" borderId="4" xfId="0" applyFont="1" applyFill="1" applyBorder="1" applyAlignment="1">
      <alignment horizontal="centerContinuous" vertical="center" wrapText="1"/>
    </xf>
    <xf numFmtId="0" fontId="5" fillId="3" borderId="5" xfId="0" applyFont="1" applyFill="1" applyBorder="1" applyAlignment="1">
      <alignment horizontal="centerContinuous" vertical="center" wrapText="1"/>
    </xf>
    <xf numFmtId="0" fontId="5" fillId="3" borderId="6" xfId="0" applyFont="1" applyFill="1" applyBorder="1" applyAlignment="1">
      <alignment horizontal="centerContinuous" vertical="center" wrapText="1"/>
    </xf>
    <xf numFmtId="0" fontId="5" fillId="3" borderId="7" xfId="0" applyFont="1" applyFill="1" applyBorder="1" applyAlignment="1">
      <alignment horizontal="centerContinuous" vertical="center" wrapText="1"/>
    </xf>
    <xf numFmtId="0" fontId="5" fillId="3" borderId="8" xfId="0" applyFont="1" applyFill="1" applyBorder="1" applyAlignment="1">
      <alignment horizontal="centerContinuous" vertical="center" wrapText="1"/>
    </xf>
    <xf numFmtId="44" fontId="5" fillId="3" borderId="4" xfId="2" applyFont="1" applyFill="1" applyBorder="1" applyAlignment="1">
      <alignment horizontal="centerContinuous" vertical="center" wrapText="1"/>
    </xf>
    <xf numFmtId="44" fontId="5" fillId="3" borderId="3" xfId="2" applyFont="1" applyFill="1" applyBorder="1" applyAlignment="1">
      <alignment horizontal="centerContinuous" vertical="center" wrapText="1"/>
    </xf>
    <xf numFmtId="164" fontId="5" fillId="3" borderId="4" xfId="0" applyNumberFormat="1" applyFont="1" applyFill="1" applyBorder="1" applyAlignment="1">
      <alignment horizontal="centerContinuous" vertical="center" wrapText="1"/>
    </xf>
    <xf numFmtId="0" fontId="5" fillId="0" borderId="9" xfId="0" applyFont="1" applyBorder="1" applyAlignment="1">
      <alignment horizontal="centerContinuous" vertical="center" wrapText="1"/>
    </xf>
    <xf numFmtId="0" fontId="5" fillId="0" borderId="10" xfId="0" applyFont="1" applyBorder="1" applyAlignment="1">
      <alignment horizontal="centerContinuous" vertical="center" wrapText="1"/>
    </xf>
    <xf numFmtId="0" fontId="5" fillId="0" borderId="11" xfId="0" applyFont="1" applyBorder="1" applyAlignment="1">
      <alignment horizontal="centerContinuous"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8" fillId="0" borderId="24" xfId="0" applyFont="1" applyBorder="1" applyAlignment="1">
      <alignment vertical="center"/>
    </xf>
    <xf numFmtId="0" fontId="4" fillId="0" borderId="24" xfId="0" applyFont="1" applyBorder="1" applyAlignment="1">
      <alignment vertical="center"/>
    </xf>
    <xf numFmtId="0" fontId="4" fillId="0" borderId="24" xfId="0" applyFont="1" applyBorder="1" applyAlignment="1">
      <alignment vertical="center" wrapText="1"/>
    </xf>
    <xf numFmtId="49" fontId="4" fillId="0" borderId="24" xfId="0" applyNumberFormat="1"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wrapText="1"/>
    </xf>
    <xf numFmtId="0" fontId="4" fillId="0" borderId="25" xfId="0" applyFont="1" applyBorder="1" applyAlignment="1">
      <alignment vertical="center" wrapText="1"/>
    </xf>
    <xf numFmtId="4" fontId="4" fillId="0" borderId="24" xfId="0" applyNumberFormat="1" applyFont="1" applyBorder="1" applyAlignment="1">
      <alignment vertical="center" wrapText="1"/>
    </xf>
    <xf numFmtId="4" fontId="4" fillId="0" borderId="26" xfId="0" applyNumberFormat="1" applyFont="1" applyBorder="1" applyAlignment="1">
      <alignment vertical="center" wrapText="1"/>
    </xf>
    <xf numFmtId="164" fontId="4" fillId="0" borderId="24" xfId="0" applyNumberFormat="1" applyFont="1" applyBorder="1" applyAlignment="1">
      <alignment vertical="center"/>
    </xf>
    <xf numFmtId="164" fontId="4" fillId="0" borderId="24" xfId="1" applyNumberFormat="1" applyFont="1" applyFill="1" applyBorder="1" applyAlignment="1">
      <alignment vertical="center"/>
    </xf>
    <xf numFmtId="0" fontId="4" fillId="0" borderId="26" xfId="0" applyFont="1" applyBorder="1"/>
    <xf numFmtId="0" fontId="4" fillId="0" borderId="25" xfId="0" applyFont="1" applyBorder="1"/>
    <xf numFmtId="0" fontId="4" fillId="0" borderId="27" xfId="0" applyFont="1" applyBorder="1"/>
    <xf numFmtId="164" fontId="4" fillId="0" borderId="28" xfId="0" applyNumberFormat="1" applyFont="1" applyBorder="1" applyAlignment="1">
      <alignment vertical="center"/>
    </xf>
    <xf numFmtId="0" fontId="4" fillId="0" borderId="24" xfId="0" applyFont="1" applyBorder="1"/>
    <xf numFmtId="17" fontId="4" fillId="0" borderId="29" xfId="0" applyNumberFormat="1" applyFont="1" applyBorder="1" applyAlignment="1">
      <alignment vertical="center"/>
    </xf>
    <xf numFmtId="17" fontId="4" fillId="0" borderId="24" xfId="0" applyNumberFormat="1" applyFont="1" applyBorder="1" applyAlignment="1">
      <alignment vertical="center"/>
    </xf>
    <xf numFmtId="17" fontId="4" fillId="0" borderId="25" xfId="0" applyNumberFormat="1" applyFont="1" applyBorder="1" applyAlignment="1">
      <alignment vertical="center"/>
    </xf>
    <xf numFmtId="17" fontId="4" fillId="0" borderId="26" xfId="0" applyNumberFormat="1" applyFont="1" applyBorder="1" applyAlignment="1">
      <alignment vertical="center"/>
    </xf>
    <xf numFmtId="0" fontId="4" fillId="0" borderId="0" xfId="0" applyFont="1"/>
    <xf numFmtId="165" fontId="4" fillId="0" borderId="24" xfId="1" applyNumberFormat="1" applyFont="1" applyFill="1" applyBorder="1"/>
    <xf numFmtId="4" fontId="4" fillId="0" borderId="26" xfId="0" applyNumberFormat="1" applyFont="1" applyBorder="1" applyAlignment="1">
      <alignment vertical="center"/>
    </xf>
    <xf numFmtId="0" fontId="4" fillId="0" borderId="30" xfId="0" applyFont="1" applyBorder="1"/>
    <xf numFmtId="165" fontId="4" fillId="0" borderId="30" xfId="1" applyNumberFormat="1" applyFont="1" applyFill="1" applyBorder="1"/>
    <xf numFmtId="0" fontId="4" fillId="0" borderId="31" xfId="0" applyFont="1" applyBorder="1"/>
    <xf numFmtId="0" fontId="4" fillId="0" borderId="32" xfId="0" applyFont="1" applyBorder="1"/>
    <xf numFmtId="0" fontId="4" fillId="0" borderId="33" xfId="0" applyFont="1" applyBorder="1"/>
    <xf numFmtId="17" fontId="4" fillId="0" borderId="34" xfId="0" applyNumberFormat="1" applyFont="1" applyBorder="1" applyAlignment="1">
      <alignment vertical="center"/>
    </xf>
    <xf numFmtId="17" fontId="4" fillId="0" borderId="30" xfId="0" applyNumberFormat="1" applyFont="1" applyBorder="1" applyAlignment="1">
      <alignment vertical="center"/>
    </xf>
    <xf numFmtId="17" fontId="4" fillId="0" borderId="32" xfId="0" applyNumberFormat="1" applyFont="1" applyBorder="1" applyAlignment="1">
      <alignment vertical="center"/>
    </xf>
    <xf numFmtId="17" fontId="4" fillId="0" borderId="31" xfId="0" applyNumberFormat="1" applyFont="1" applyBorder="1" applyAlignment="1">
      <alignment vertical="center"/>
    </xf>
    <xf numFmtId="0" fontId="9" fillId="0" borderId="24" xfId="0" applyFont="1" applyBorder="1" applyAlignment="1">
      <alignment vertical="center"/>
    </xf>
    <xf numFmtId="0" fontId="9" fillId="0" borderId="24" xfId="0" applyFont="1" applyBorder="1" applyAlignment="1">
      <alignment vertical="center" wrapText="1"/>
    </xf>
    <xf numFmtId="49" fontId="9" fillId="0" borderId="24" xfId="0" applyNumberFormat="1" applyFont="1" applyBorder="1" applyAlignment="1">
      <alignment vertical="center"/>
    </xf>
    <xf numFmtId="0" fontId="9" fillId="0" borderId="25" xfId="0" applyFont="1" applyBorder="1" applyAlignment="1">
      <alignment vertical="center"/>
    </xf>
    <xf numFmtId="0" fontId="9" fillId="0" borderId="26" xfId="0" applyFont="1" applyBorder="1" applyAlignment="1">
      <alignment vertical="center" wrapText="1"/>
    </xf>
    <xf numFmtId="0" fontId="9" fillId="0" borderId="25" xfId="0" applyFont="1" applyBorder="1" applyAlignment="1">
      <alignment vertical="center" wrapText="1"/>
    </xf>
    <xf numFmtId="4" fontId="9" fillId="0" borderId="24" xfId="0" applyNumberFormat="1" applyFont="1" applyBorder="1" applyAlignment="1">
      <alignment vertical="center" wrapText="1"/>
    </xf>
    <xf numFmtId="0" fontId="9" fillId="0" borderId="26" xfId="0" applyFont="1" applyBorder="1" applyAlignment="1">
      <alignment horizontal="left" vertical="center" wrapText="1"/>
    </xf>
    <xf numFmtId="0" fontId="9" fillId="0" borderId="28" xfId="0" applyFont="1" applyBorder="1" applyAlignment="1">
      <alignment vertical="center" wrapText="1"/>
    </xf>
    <xf numFmtId="0" fontId="4" fillId="0" borderId="30" xfId="0" applyFont="1" applyBorder="1" applyAlignment="1">
      <alignment vertical="center"/>
    </xf>
    <xf numFmtId="0" fontId="4" fillId="0" borderId="34" xfId="0" applyFont="1" applyBorder="1" applyAlignment="1">
      <alignment wrapText="1"/>
    </xf>
    <xf numFmtId="0" fontId="4" fillId="0" borderId="30" xfId="0" applyFont="1" applyBorder="1" applyAlignment="1">
      <alignment vertical="center" wrapText="1"/>
    </xf>
    <xf numFmtId="0" fontId="4" fillId="0" borderId="32" xfId="0" applyFont="1" applyBorder="1" applyAlignment="1">
      <alignment vertical="center" wrapText="1"/>
    </xf>
    <xf numFmtId="0" fontId="4" fillId="0" borderId="31" xfId="0" applyFont="1" applyBorder="1" applyAlignment="1">
      <alignment vertical="center"/>
    </xf>
    <xf numFmtId="166" fontId="4" fillId="0" borderId="30" xfId="0" applyNumberFormat="1" applyFont="1" applyBorder="1" applyAlignment="1">
      <alignment vertical="center"/>
    </xf>
    <xf numFmtId="164" fontId="4" fillId="0" borderId="35" xfId="0" applyNumberFormat="1" applyFont="1" applyBorder="1" applyAlignment="1">
      <alignment vertical="center"/>
    </xf>
    <xf numFmtId="166" fontId="4" fillId="0" borderId="31" xfId="0" applyNumberFormat="1" applyFont="1" applyBorder="1" applyAlignment="1">
      <alignment vertical="center"/>
    </xf>
    <xf numFmtId="166" fontId="4" fillId="0" borderId="24" xfId="0" applyNumberFormat="1" applyFont="1" applyBorder="1" applyAlignment="1">
      <alignment vertical="center"/>
    </xf>
    <xf numFmtId="0" fontId="4" fillId="0" borderId="34" xfId="0" applyFont="1" applyBorder="1"/>
    <xf numFmtId="0" fontId="8" fillId="0" borderId="24" xfId="0" applyFont="1" applyBorder="1" applyAlignment="1">
      <alignment vertical="center" wrapText="1"/>
    </xf>
    <xf numFmtId="0" fontId="10" fillId="0" borderId="28" xfId="0" applyFont="1" applyBorder="1" applyAlignment="1">
      <alignment vertical="center" wrapText="1"/>
    </xf>
    <xf numFmtId="0" fontId="10" fillId="0" borderId="25" xfId="0" applyFont="1" applyBorder="1" applyAlignment="1">
      <alignment vertical="center" wrapText="1"/>
    </xf>
    <xf numFmtId="166" fontId="10" fillId="4" borderId="24" xfId="0" applyNumberFormat="1" applyFont="1" applyFill="1" applyBorder="1" applyAlignment="1">
      <alignment horizontal="center" vertical="center"/>
    </xf>
    <xf numFmtId="0" fontId="4" fillId="0" borderId="35" xfId="0" applyFont="1" applyBorder="1"/>
    <xf numFmtId="0" fontId="4" fillId="0" borderId="37" xfId="0" applyFont="1" applyBorder="1"/>
    <xf numFmtId="0" fontId="4" fillId="0" borderId="28" xfId="0" applyFont="1" applyBorder="1" applyAlignment="1">
      <alignment vertical="center" wrapText="1"/>
    </xf>
    <xf numFmtId="0" fontId="9" fillId="0" borderId="30" xfId="0" applyFont="1" applyBorder="1" applyAlignment="1">
      <alignment vertical="center"/>
    </xf>
    <xf numFmtId="0" fontId="4" fillId="0" borderId="24" xfId="0" applyFont="1" applyBorder="1" applyAlignment="1" applyProtection="1">
      <alignment vertical="center" wrapText="1"/>
      <protection locked="0"/>
    </xf>
    <xf numFmtId="49" fontId="9" fillId="0" borderId="30" xfId="0" applyNumberFormat="1" applyFont="1" applyBorder="1" applyAlignment="1">
      <alignment vertical="center"/>
    </xf>
    <xf numFmtId="0" fontId="9" fillId="0" borderId="32" xfId="0" applyFont="1" applyBorder="1" applyAlignment="1">
      <alignment vertical="center"/>
    </xf>
    <xf numFmtId="4" fontId="4" fillId="0" borderId="31" xfId="0" applyNumberFormat="1" applyFont="1" applyBorder="1" applyAlignment="1">
      <alignment vertical="center"/>
    </xf>
    <xf numFmtId="164" fontId="4" fillId="0" borderId="35" xfId="0" applyNumberFormat="1" applyFont="1" applyBorder="1"/>
    <xf numFmtId="0" fontId="4" fillId="0" borderId="38" xfId="0" applyFont="1" applyBorder="1" applyAlignment="1">
      <alignment vertical="center" wrapText="1"/>
    </xf>
    <xf numFmtId="0" fontId="9" fillId="0" borderId="31" xfId="0" applyFont="1" applyBorder="1" applyAlignment="1">
      <alignment vertical="center" wrapText="1"/>
    </xf>
    <xf numFmtId="0" fontId="9" fillId="0" borderId="24" xfId="0" applyFont="1" applyBorder="1" applyAlignment="1" applyProtection="1">
      <alignment horizontal="left" vertical="center" wrapText="1"/>
      <protection locked="0"/>
    </xf>
    <xf numFmtId="0" fontId="9" fillId="0" borderId="30" xfId="0" applyFont="1" applyBorder="1" applyAlignment="1" applyProtection="1">
      <alignment horizontal="left" vertical="center" wrapText="1"/>
      <protection locked="0"/>
    </xf>
    <xf numFmtId="4" fontId="4" fillId="0" borderId="29" xfId="0" applyNumberFormat="1" applyFont="1" applyBorder="1" applyAlignment="1">
      <alignment vertical="center"/>
    </xf>
    <xf numFmtId="164" fontId="4" fillId="0" borderId="38" xfId="0" applyNumberFormat="1" applyFont="1" applyBorder="1" applyAlignment="1">
      <alignment vertical="center"/>
    </xf>
    <xf numFmtId="4" fontId="4" fillId="0" borderId="24" xfId="0" applyNumberFormat="1" applyFont="1" applyBorder="1" applyAlignment="1">
      <alignment vertical="center"/>
    </xf>
    <xf numFmtId="14" fontId="4" fillId="0" borderId="34" xfId="0" applyNumberFormat="1" applyFont="1" applyBorder="1"/>
    <xf numFmtId="17" fontId="4" fillId="0" borderId="32" xfId="0" applyNumberFormat="1" applyFont="1" applyBorder="1"/>
    <xf numFmtId="0" fontId="4" fillId="0" borderId="29" xfId="0" applyFont="1" applyBorder="1"/>
    <xf numFmtId="0" fontId="9" fillId="0" borderId="24" xfId="0" applyFont="1" applyBorder="1" applyAlignment="1">
      <alignment horizontal="left" vertical="center"/>
    </xf>
    <xf numFmtId="0" fontId="8" fillId="0" borderId="28" xfId="0" applyFont="1" applyBorder="1" applyAlignment="1">
      <alignment vertical="center" wrapText="1"/>
    </xf>
    <xf numFmtId="0" fontId="5" fillId="5" borderId="39"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5" fillId="5" borderId="41" xfId="0" applyFont="1" applyFill="1" applyBorder="1" applyAlignment="1">
      <alignment horizontal="center" vertical="center" wrapText="1"/>
    </xf>
    <xf numFmtId="44" fontId="5" fillId="5" borderId="40" xfId="2" applyFont="1" applyFill="1" applyBorder="1" applyAlignment="1">
      <alignment horizontal="center" vertical="center" wrapText="1"/>
    </xf>
    <xf numFmtId="0" fontId="5" fillId="5" borderId="1" xfId="0" applyFont="1" applyFill="1" applyBorder="1" applyAlignment="1">
      <alignment horizontal="center" vertical="center" wrapText="1"/>
    </xf>
    <xf numFmtId="164" fontId="5" fillId="5" borderId="40" xfId="2" applyNumberFormat="1" applyFont="1" applyFill="1" applyBorder="1" applyAlignment="1">
      <alignment horizontal="center" vertical="center" wrapText="1"/>
    </xf>
    <xf numFmtId="44" fontId="5" fillId="5" borderId="15" xfId="2" applyFont="1" applyFill="1" applyBorder="1" applyAlignment="1">
      <alignment horizontal="center" vertical="center" wrapText="1"/>
    </xf>
    <xf numFmtId="0" fontId="11" fillId="0" borderId="0" xfId="0" applyFont="1" applyAlignment="1">
      <alignment horizontal="center" vertical="center" wrapText="1"/>
    </xf>
    <xf numFmtId="0" fontId="11" fillId="0" borderId="42" xfId="0" applyFont="1" applyBorder="1" applyAlignment="1">
      <alignment horizontal="center" vertical="center" wrapText="1"/>
    </xf>
    <xf numFmtId="0" fontId="12" fillId="0" borderId="0" xfId="0" applyFont="1"/>
    <xf numFmtId="0" fontId="4" fillId="0" borderId="0" xfId="0" applyFont="1" applyAlignment="1">
      <alignment wrapText="1"/>
    </xf>
    <xf numFmtId="164" fontId="4" fillId="0" borderId="0" xfId="0" applyNumberFormat="1" applyFont="1"/>
    <xf numFmtId="0" fontId="4" fillId="0" borderId="42" xfId="0" applyFont="1" applyBorder="1"/>
    <xf numFmtId="0" fontId="8" fillId="0" borderId="0" xfId="0" applyFont="1"/>
    <xf numFmtId="4" fontId="4" fillId="0" borderId="0" xfId="0" applyNumberFormat="1" applyFont="1"/>
    <xf numFmtId="0" fontId="4" fillId="0" borderId="0" xfId="0" applyFont="1" applyAlignment="1">
      <alignment horizontal="centerContinuous" wrapText="1"/>
    </xf>
    <xf numFmtId="0" fontId="4" fillId="0" borderId="0" xfId="0" applyFont="1" applyAlignment="1">
      <alignment horizontal="centerContinuous"/>
    </xf>
    <xf numFmtId="0" fontId="8" fillId="6" borderId="24" xfId="0" applyFont="1" applyFill="1" applyBorder="1" applyAlignment="1">
      <alignment vertical="center"/>
    </xf>
    <xf numFmtId="0" fontId="4" fillId="6" borderId="24" xfId="0" applyFont="1" applyFill="1" applyBorder="1" applyAlignment="1">
      <alignment vertical="center"/>
    </xf>
    <xf numFmtId="0" fontId="9" fillId="6" borderId="24" xfId="0" applyFont="1" applyFill="1" applyBorder="1" applyAlignment="1">
      <alignment vertical="center"/>
    </xf>
    <xf numFmtId="0" fontId="4" fillId="6" borderId="24" xfId="0" applyFont="1" applyFill="1" applyBorder="1" applyAlignment="1">
      <alignment vertical="center" wrapText="1"/>
    </xf>
    <xf numFmtId="49" fontId="4" fillId="6" borderId="24" xfId="0" applyNumberFormat="1" applyFont="1" applyFill="1" applyBorder="1" applyAlignment="1">
      <alignment vertical="center"/>
    </xf>
    <xf numFmtId="0" fontId="4" fillId="6" borderId="25" xfId="0" applyFont="1" applyFill="1" applyBorder="1" applyAlignment="1">
      <alignment vertical="center"/>
    </xf>
    <xf numFmtId="0" fontId="4" fillId="6" borderId="26" xfId="0" applyFont="1" applyFill="1" applyBorder="1" applyAlignment="1">
      <alignment vertical="center" wrapText="1"/>
    </xf>
    <xf numFmtId="0" fontId="4" fillId="6" borderId="25" xfId="0" applyFont="1" applyFill="1" applyBorder="1" applyAlignment="1">
      <alignment vertical="center" wrapText="1"/>
    </xf>
    <xf numFmtId="4" fontId="4" fillId="6" borderId="24" xfId="0" applyNumberFormat="1" applyFont="1" applyFill="1" applyBorder="1" applyAlignment="1">
      <alignment vertical="center" wrapText="1"/>
    </xf>
    <xf numFmtId="0" fontId="4" fillId="6" borderId="31" xfId="0" applyFont="1" applyFill="1" applyBorder="1"/>
    <xf numFmtId="0" fontId="4" fillId="6" borderId="30" xfId="0" applyFont="1" applyFill="1" applyBorder="1"/>
    <xf numFmtId="165" fontId="4" fillId="6" borderId="30" xfId="1" applyNumberFormat="1" applyFont="1" applyFill="1" applyBorder="1"/>
    <xf numFmtId="0" fontId="4" fillId="6" borderId="32" xfId="0" applyFont="1" applyFill="1" applyBorder="1"/>
    <xf numFmtId="0" fontId="4" fillId="6" borderId="33" xfId="0" applyFont="1" applyFill="1" applyBorder="1"/>
    <xf numFmtId="4" fontId="4" fillId="6" borderId="28" xfId="0" applyNumberFormat="1" applyFont="1" applyFill="1" applyBorder="1" applyAlignment="1">
      <alignment vertical="center" wrapText="1"/>
    </xf>
    <xf numFmtId="4" fontId="4" fillId="6" borderId="36" xfId="0" applyNumberFormat="1" applyFont="1" applyFill="1" applyBorder="1" applyAlignment="1">
      <alignment vertical="center" wrapText="1"/>
    </xf>
    <xf numFmtId="4" fontId="4" fillId="6" borderId="37" xfId="0" applyNumberFormat="1" applyFont="1" applyFill="1" applyBorder="1" applyAlignment="1">
      <alignment vertical="center" wrapText="1"/>
    </xf>
    <xf numFmtId="0" fontId="4" fillId="6" borderId="34" xfId="0" applyFont="1" applyFill="1" applyBorder="1"/>
    <xf numFmtId="0" fontId="4" fillId="6" borderId="0" xfId="0" applyFont="1" applyFill="1"/>
    <xf numFmtId="4" fontId="4" fillId="6" borderId="34" xfId="0" applyNumberFormat="1" applyFont="1" applyFill="1" applyBorder="1" applyAlignment="1">
      <alignment vertical="center" wrapText="1"/>
    </xf>
    <xf numFmtId="0" fontId="8" fillId="6" borderId="25" xfId="0" applyFont="1" applyFill="1" applyBorder="1" applyAlignment="1">
      <alignment vertical="center" wrapText="1"/>
    </xf>
    <xf numFmtId="0" fontId="15" fillId="0" borderId="26" xfId="0" applyFont="1" applyBorder="1" applyAlignment="1">
      <alignment vertical="center" wrapText="1"/>
    </xf>
    <xf numFmtId="4" fontId="15" fillId="0" borderId="24" xfId="0" applyNumberFormat="1" applyFont="1" applyBorder="1" applyAlignment="1">
      <alignment vertical="center" wrapText="1"/>
    </xf>
    <xf numFmtId="4" fontId="15" fillId="0" borderId="26" xfId="0" applyNumberFormat="1" applyFont="1" applyBorder="1" applyAlignment="1">
      <alignment vertical="center" wrapText="1"/>
    </xf>
    <xf numFmtId="0" fontId="15" fillId="0" borderId="30" xfId="0" applyFont="1" applyBorder="1"/>
    <xf numFmtId="165" fontId="15" fillId="0" borderId="30" xfId="1" applyNumberFormat="1" applyFont="1" applyFill="1" applyBorder="1"/>
    <xf numFmtId="0" fontId="15" fillId="0" borderId="31" xfId="0" applyFont="1" applyBorder="1"/>
    <xf numFmtId="0" fontId="15" fillId="0" borderId="32" xfId="0" applyFont="1" applyBorder="1"/>
    <xf numFmtId="0" fontId="15" fillId="0" borderId="33" xfId="0" applyFont="1" applyBorder="1"/>
    <xf numFmtId="0" fontId="15" fillId="0" borderId="0" xfId="0" applyFont="1"/>
    <xf numFmtId="0" fontId="5" fillId="7" borderId="13"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10" fillId="6" borderId="24" xfId="0" applyFont="1" applyFill="1" applyBorder="1" applyAlignment="1">
      <alignment vertical="center"/>
    </xf>
    <xf numFmtId="0" fontId="15" fillId="6" borderId="24" xfId="0" applyFont="1" applyFill="1" applyBorder="1" applyAlignment="1">
      <alignment vertical="center"/>
    </xf>
    <xf numFmtId="0" fontId="15" fillId="6" borderId="24" xfId="0" applyFont="1" applyFill="1" applyBorder="1" applyAlignment="1">
      <alignment vertical="center" wrapText="1"/>
    </xf>
    <xf numFmtId="49" fontId="15" fillId="6" borderId="24" xfId="0" applyNumberFormat="1" applyFont="1" applyFill="1" applyBorder="1" applyAlignment="1">
      <alignment vertical="center"/>
    </xf>
    <xf numFmtId="0" fontId="15" fillId="6" borderId="25" xfId="0" applyFont="1" applyFill="1" applyBorder="1" applyAlignment="1">
      <alignment vertical="center"/>
    </xf>
    <xf numFmtId="0" fontId="15" fillId="6" borderId="26" xfId="0" applyFont="1" applyFill="1" applyBorder="1" applyAlignment="1">
      <alignment vertical="center" wrapText="1"/>
    </xf>
    <xf numFmtId="0" fontId="15" fillId="6" borderId="25" xfId="0" applyFont="1" applyFill="1" applyBorder="1" applyAlignment="1">
      <alignment vertical="center" wrapText="1"/>
    </xf>
    <xf numFmtId="4" fontId="15" fillId="6" borderId="24" xfId="0" applyNumberFormat="1" applyFont="1" applyFill="1" applyBorder="1" applyAlignment="1">
      <alignment vertical="center" wrapText="1"/>
    </xf>
    <xf numFmtId="4" fontId="15" fillId="6" borderId="34" xfId="0" applyNumberFormat="1" applyFont="1" applyFill="1" applyBorder="1" applyAlignment="1">
      <alignment vertical="center" wrapText="1"/>
    </xf>
    <xf numFmtId="4" fontId="15" fillId="6" borderId="28" xfId="0" applyNumberFormat="1" applyFont="1" applyFill="1" applyBorder="1" applyAlignment="1">
      <alignment vertical="center" wrapText="1"/>
    </xf>
    <xf numFmtId="4" fontId="15" fillId="6" borderId="36" xfId="0" applyNumberFormat="1" applyFont="1" applyFill="1" applyBorder="1" applyAlignment="1">
      <alignment vertical="center" wrapText="1"/>
    </xf>
    <xf numFmtId="0" fontId="8" fillId="0" borderId="0" xfId="0"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0" fontId="8" fillId="8" borderId="24" xfId="0" applyFont="1" applyFill="1" applyBorder="1" applyAlignment="1">
      <alignment vertical="center"/>
    </xf>
    <xf numFmtId="0" fontId="4" fillId="8" borderId="24" xfId="0" applyFont="1" applyFill="1" applyBorder="1" applyAlignment="1">
      <alignment vertical="center"/>
    </xf>
    <xf numFmtId="0" fontId="9" fillId="8" borderId="24" xfId="0" applyFont="1" applyFill="1" applyBorder="1" applyAlignment="1">
      <alignment vertical="center"/>
    </xf>
    <xf numFmtId="0" fontId="4" fillId="8" borderId="24" xfId="0" applyFont="1" applyFill="1" applyBorder="1" applyAlignment="1">
      <alignment vertical="center" wrapText="1"/>
    </xf>
    <xf numFmtId="49" fontId="4" fillId="8" borderId="24" xfId="0" applyNumberFormat="1" applyFont="1" applyFill="1" applyBorder="1" applyAlignment="1">
      <alignment vertical="center"/>
    </xf>
    <xf numFmtId="0" fontId="4" fillId="8" borderId="25" xfId="0" applyFont="1" applyFill="1" applyBorder="1" applyAlignment="1">
      <alignment vertical="center"/>
    </xf>
    <xf numFmtId="0" fontId="4" fillId="8" borderId="26" xfId="0" applyFont="1" applyFill="1" applyBorder="1" applyAlignment="1">
      <alignment vertical="center" wrapText="1"/>
    </xf>
    <xf numFmtId="0" fontId="4" fillId="8" borderId="28" xfId="0" applyFont="1" applyFill="1" applyBorder="1" applyAlignment="1">
      <alignment vertical="center" wrapText="1"/>
    </xf>
    <xf numFmtId="4" fontId="15" fillId="8" borderId="24" xfId="0" applyNumberFormat="1" applyFont="1" applyFill="1" applyBorder="1" applyAlignment="1">
      <alignment vertical="center" wrapText="1"/>
    </xf>
    <xf numFmtId="0" fontId="8" fillId="8" borderId="25" xfId="0" applyFont="1" applyFill="1" applyBorder="1" applyAlignment="1">
      <alignment vertical="center" wrapText="1"/>
    </xf>
    <xf numFmtId="0" fontId="4" fillId="8" borderId="25" xfId="0" applyFont="1" applyFill="1" applyBorder="1" applyAlignment="1">
      <alignment vertical="center" wrapText="1"/>
    </xf>
    <xf numFmtId="4" fontId="4" fillId="8" borderId="34" xfId="0" applyNumberFormat="1" applyFont="1" applyFill="1" applyBorder="1" applyAlignment="1">
      <alignment vertical="center" wrapText="1"/>
    </xf>
    <xf numFmtId="4" fontId="4" fillId="8" borderId="24" xfId="0" applyNumberFormat="1" applyFont="1" applyFill="1" applyBorder="1" applyAlignment="1">
      <alignment vertical="center" wrapText="1"/>
    </xf>
    <xf numFmtId="4" fontId="4" fillId="8" borderId="28" xfId="0" applyNumberFormat="1" applyFont="1" applyFill="1" applyBorder="1" applyAlignment="1">
      <alignment vertical="center" wrapText="1"/>
    </xf>
    <xf numFmtId="0" fontId="5" fillId="9" borderId="7" xfId="0" applyFont="1" applyFill="1" applyBorder="1" applyAlignment="1">
      <alignment horizontal="center" vertical="center" wrapText="1"/>
    </xf>
    <xf numFmtId="0" fontId="5" fillId="9" borderId="15" xfId="0" applyFont="1" applyFill="1" applyBorder="1" applyAlignment="1">
      <alignment horizontal="center" vertical="center" wrapText="1"/>
    </xf>
    <xf numFmtId="49" fontId="4" fillId="10" borderId="28" xfId="0" applyNumberFormat="1" applyFont="1" applyFill="1" applyBorder="1" applyAlignment="1">
      <alignment vertical="center" wrapText="1"/>
    </xf>
    <xf numFmtId="0" fontId="10" fillId="9" borderId="24" xfId="0" applyFont="1" applyFill="1" applyBorder="1" applyAlignment="1">
      <alignment vertical="center"/>
    </xf>
    <xf numFmtId="0" fontId="15" fillId="9" borderId="24" xfId="0" applyFont="1" applyFill="1" applyBorder="1" applyAlignment="1">
      <alignment vertical="center"/>
    </xf>
    <xf numFmtId="0" fontId="15" fillId="9" borderId="24" xfId="0" applyFont="1" applyFill="1" applyBorder="1" applyAlignment="1">
      <alignment vertical="center" wrapText="1"/>
    </xf>
    <xf numFmtId="49" fontId="15" fillId="9" borderId="24" xfId="0" applyNumberFormat="1" applyFont="1" applyFill="1" applyBorder="1" applyAlignment="1">
      <alignment vertical="center"/>
    </xf>
    <xf numFmtId="0" fontId="15" fillId="9" borderId="25" xfId="0" applyFont="1" applyFill="1" applyBorder="1" applyAlignment="1">
      <alignment vertical="center"/>
    </xf>
    <xf numFmtId="0" fontId="15" fillId="9" borderId="26" xfId="0" applyFont="1" applyFill="1" applyBorder="1" applyAlignment="1">
      <alignment vertical="center" wrapText="1"/>
    </xf>
    <xf numFmtId="0" fontId="9" fillId="9" borderId="24" xfId="0" applyFont="1" applyFill="1" applyBorder="1" applyAlignment="1">
      <alignment vertical="center" wrapText="1"/>
    </xf>
    <xf numFmtId="4" fontId="9" fillId="9" borderId="24" xfId="0" applyNumberFormat="1" applyFont="1" applyFill="1" applyBorder="1" applyAlignment="1">
      <alignment vertical="center" wrapText="1"/>
    </xf>
    <xf numFmtId="4" fontId="15" fillId="9" borderId="24" xfId="0" applyNumberFormat="1" applyFont="1" applyFill="1" applyBorder="1" applyAlignment="1">
      <alignment vertical="center" wrapText="1"/>
    </xf>
    <xf numFmtId="0" fontId="15" fillId="9" borderId="25" xfId="0" applyFont="1" applyFill="1" applyBorder="1" applyAlignment="1">
      <alignment vertical="center" wrapText="1"/>
    </xf>
    <xf numFmtId="4" fontId="15" fillId="9" borderId="26" xfId="0" applyNumberFormat="1" applyFont="1" applyFill="1" applyBorder="1" applyAlignment="1">
      <alignment vertical="center"/>
    </xf>
    <xf numFmtId="164" fontId="15" fillId="9" borderId="28" xfId="0" applyNumberFormat="1" applyFont="1" applyFill="1" applyBorder="1" applyAlignment="1">
      <alignment vertical="center"/>
    </xf>
    <xf numFmtId="0" fontId="15" fillId="9" borderId="24" xfId="0" applyFont="1" applyFill="1" applyBorder="1"/>
    <xf numFmtId="17" fontId="15" fillId="9" borderId="34" xfId="0" applyNumberFormat="1" applyFont="1" applyFill="1" applyBorder="1" applyAlignment="1">
      <alignment vertical="center"/>
    </xf>
    <xf numFmtId="17" fontId="15" fillId="9" borderId="30" xfId="0" applyNumberFormat="1" applyFont="1" applyFill="1" applyBorder="1" applyAlignment="1">
      <alignment vertical="center"/>
    </xf>
    <xf numFmtId="17" fontId="15" fillId="9" borderId="32" xfId="0" applyNumberFormat="1" applyFont="1" applyFill="1" applyBorder="1" applyAlignment="1">
      <alignment vertical="center"/>
    </xf>
    <xf numFmtId="17" fontId="15" fillId="9" borderId="31" xfId="0" applyNumberFormat="1" applyFont="1" applyFill="1" applyBorder="1" applyAlignment="1">
      <alignment vertical="center"/>
    </xf>
    <xf numFmtId="0" fontId="15" fillId="9" borderId="30" xfId="0" applyFont="1" applyFill="1" applyBorder="1"/>
    <xf numFmtId="0" fontId="15" fillId="9" borderId="32" xfId="0" applyFont="1" applyFill="1" applyBorder="1"/>
    <xf numFmtId="0" fontId="4" fillId="0" borderId="24" xfId="0" applyNumberFormat="1" applyFont="1" applyBorder="1" applyAlignment="1">
      <alignment vertical="center" wrapText="1"/>
    </xf>
    <xf numFmtId="0" fontId="9" fillId="0" borderId="24" xfId="0" applyNumberFormat="1" applyFont="1" applyBorder="1" applyAlignment="1">
      <alignment vertical="center" wrapText="1"/>
    </xf>
    <xf numFmtId="4" fontId="4" fillId="10" borderId="24" xfId="0" applyNumberFormat="1" applyFont="1" applyFill="1" applyBorder="1" applyAlignment="1">
      <alignment vertical="center" wrapText="1"/>
    </xf>
    <xf numFmtId="0" fontId="5" fillId="0" borderId="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6" xfId="0" applyFont="1" applyBorder="1" applyAlignment="1">
      <alignment horizontal="center" vertical="center" wrapText="1"/>
    </xf>
    <xf numFmtId="0" fontId="5" fillId="9" borderId="7" xfId="0" applyFont="1" applyFill="1" applyBorder="1" applyAlignment="1">
      <alignment horizontal="center" vertical="center" wrapText="1"/>
    </xf>
    <xf numFmtId="0" fontId="5" fillId="9" borderId="15"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7" borderId="6" xfId="2" applyNumberFormat="1" applyFont="1" applyFill="1" applyBorder="1" applyAlignment="1">
      <alignment horizontal="center" vertical="center" wrapText="1"/>
    </xf>
    <xf numFmtId="0" fontId="5" fillId="7" borderId="14" xfId="2" applyNumberFormat="1"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5" fillId="0" borderId="23" xfId="0" applyFont="1" applyBorder="1" applyAlignment="1">
      <alignment horizontal="center" vertical="center" wrapText="1"/>
    </xf>
  </cellXfs>
  <cellStyles count="3">
    <cellStyle name="Migliaia" xfId="1" builtinId="3"/>
    <cellStyle name="Normale" xfId="0" builtinId="0"/>
    <cellStyle name="Valuta" xfId="2" builtinId="4"/>
  </cellStyles>
  <dxfs count="0"/>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CB171"/>
  <sheetViews>
    <sheetView showGridLines="0" tabSelected="1" topLeftCell="L1" zoomScale="80" zoomScaleNormal="80" workbookViewId="0">
      <pane ySplit="4" topLeftCell="A5" activePane="bottomLeft" state="frozen"/>
      <selection pane="bottomLeft" sqref="A1:AM145"/>
    </sheetView>
  </sheetViews>
  <sheetFormatPr defaultColWidth="9.140625" defaultRowHeight="12" x14ac:dyDescent="0.2"/>
  <cols>
    <col min="1" max="1" width="14.7109375" style="111" customWidth="1"/>
    <col min="2" max="2" width="16.42578125" style="42" customWidth="1"/>
    <col min="3" max="3" width="12.28515625" style="42" customWidth="1"/>
    <col min="4" max="4" width="18" style="108" customWidth="1"/>
    <col min="5" max="7" width="11.7109375" style="42" customWidth="1"/>
    <col min="8" max="8" width="29.85546875" style="42" customWidth="1"/>
    <col min="9" max="9" width="23.42578125" style="42" customWidth="1"/>
    <col min="10" max="10" width="14.28515625" style="42" customWidth="1"/>
    <col min="11" max="11" width="17.85546875" style="42" customWidth="1"/>
    <col min="12" max="12" width="19.28515625" style="42" bestFit="1" customWidth="1"/>
    <col min="13" max="14" width="19.28515625" style="42" customWidth="1"/>
    <col min="15" max="15" width="16.28515625" style="42" customWidth="1"/>
    <col min="16" max="16" width="11.28515625" style="42" customWidth="1"/>
    <col min="17" max="17" width="37.42578125" style="42" customWidth="1"/>
    <col min="18" max="18" width="7.140625" style="42" hidden="1" customWidth="1"/>
    <col min="19" max="19" width="19.140625" style="42" customWidth="1"/>
    <col min="20" max="20" width="20.140625" style="42" hidden="1" customWidth="1"/>
    <col min="21" max="21" width="15.5703125" style="42" hidden="1" customWidth="1"/>
    <col min="22" max="23" width="14.42578125" style="42" hidden="1" customWidth="1"/>
    <col min="24" max="24" width="16.42578125" style="42" hidden="1" customWidth="1"/>
    <col min="25" max="26" width="14.42578125" style="42" hidden="1" customWidth="1"/>
    <col min="27" max="27" width="19" style="42" customWidth="1"/>
    <col min="28" max="28" width="24.5703125" style="42" bestFit="1" customWidth="1"/>
    <col min="29" max="29" width="15" style="109" bestFit="1" customWidth="1"/>
    <col min="30" max="30" width="15.28515625" style="42" customWidth="1"/>
    <col min="31" max="31" width="12.7109375" style="42" customWidth="1"/>
    <col min="32" max="32" width="12.140625" style="42" customWidth="1"/>
    <col min="33" max="34" width="13.42578125" style="42" customWidth="1"/>
    <col min="35" max="36" width="11.140625" style="42" customWidth="1"/>
    <col min="37" max="39" width="12.140625" style="42" customWidth="1"/>
    <col min="40" max="16384" width="9.140625" style="42"/>
  </cols>
  <sheetData>
    <row r="1" spans="1:39" s="6" customFormat="1" ht="21.6" customHeight="1" thickBot="1" x14ac:dyDescent="0.3">
      <c r="A1" s="1" t="s">
        <v>0</v>
      </c>
      <c r="B1" s="2"/>
      <c r="C1" s="2"/>
      <c r="D1" s="2"/>
      <c r="E1" s="2"/>
      <c r="F1" s="2"/>
      <c r="G1" s="2"/>
      <c r="H1" s="3"/>
      <c r="I1" s="3"/>
      <c r="J1" s="3"/>
      <c r="K1" s="3"/>
      <c r="L1" s="3"/>
      <c r="M1" s="3"/>
      <c r="N1" s="3"/>
      <c r="O1" s="3"/>
      <c r="P1" s="3"/>
      <c r="Q1" s="3"/>
      <c r="R1" s="3"/>
      <c r="S1" s="3"/>
      <c r="T1" s="3"/>
      <c r="U1" s="4"/>
      <c r="V1" s="3"/>
      <c r="W1" s="3"/>
      <c r="X1" s="3"/>
      <c r="Y1" s="3"/>
      <c r="Z1" s="3"/>
      <c r="AA1" s="4"/>
      <c r="AB1" s="3"/>
      <c r="AC1" s="5"/>
      <c r="AD1" s="3"/>
      <c r="AE1" s="3"/>
      <c r="AF1" s="3"/>
      <c r="AG1" s="3"/>
      <c r="AH1" s="3"/>
      <c r="AI1" s="3"/>
      <c r="AJ1" s="3"/>
      <c r="AK1" s="3"/>
      <c r="AL1" s="3"/>
      <c r="AM1" s="3"/>
    </row>
    <row r="2" spans="1:39" s="6" customFormat="1" ht="39" thickBot="1" x14ac:dyDescent="0.3">
      <c r="A2" s="7" t="s">
        <v>1</v>
      </c>
      <c r="B2" s="8"/>
      <c r="C2" s="8"/>
      <c r="D2" s="8"/>
      <c r="E2" s="8"/>
      <c r="F2" s="9"/>
      <c r="G2" s="10" t="s">
        <v>2</v>
      </c>
      <c r="H2" s="11"/>
      <c r="I2" s="12"/>
      <c r="J2" s="10" t="s">
        <v>3</v>
      </c>
      <c r="K2" s="11"/>
      <c r="L2" s="11"/>
      <c r="M2" s="11"/>
      <c r="N2" s="11"/>
      <c r="O2" s="11"/>
      <c r="P2" s="11"/>
      <c r="Q2" s="12"/>
      <c r="R2" s="7" t="s">
        <v>4</v>
      </c>
      <c r="S2" s="9"/>
      <c r="T2" s="7" t="s">
        <v>5</v>
      </c>
      <c r="U2" s="13"/>
      <c r="V2" s="8"/>
      <c r="W2" s="8"/>
      <c r="X2" s="8"/>
      <c r="Y2" s="8"/>
      <c r="Z2" s="9"/>
      <c r="AA2" s="14" t="s">
        <v>6</v>
      </c>
      <c r="AB2" s="8"/>
      <c r="AC2" s="15"/>
      <c r="AD2" s="9"/>
      <c r="AE2" s="9"/>
      <c r="AF2" s="10" t="s">
        <v>7</v>
      </c>
      <c r="AG2" s="11"/>
      <c r="AH2" s="11"/>
      <c r="AI2" s="11"/>
      <c r="AJ2" s="12"/>
      <c r="AK2" s="10" t="s">
        <v>8</v>
      </c>
      <c r="AL2" s="11"/>
      <c r="AM2" s="12"/>
    </row>
    <row r="3" spans="1:39" s="6" customFormat="1" ht="25.5" x14ac:dyDescent="0.25">
      <c r="A3" s="203" t="s">
        <v>9</v>
      </c>
      <c r="B3" s="201" t="s">
        <v>10</v>
      </c>
      <c r="C3" s="201" t="s">
        <v>11</v>
      </c>
      <c r="D3" s="201" t="s">
        <v>12</v>
      </c>
      <c r="E3" s="201" t="s">
        <v>13</v>
      </c>
      <c r="F3" s="205" t="s">
        <v>14</v>
      </c>
      <c r="G3" s="203" t="s">
        <v>15</v>
      </c>
      <c r="H3" s="201" t="s">
        <v>16</v>
      </c>
      <c r="I3" s="205" t="s">
        <v>17</v>
      </c>
      <c r="J3" s="203" t="s">
        <v>18</v>
      </c>
      <c r="K3" s="207" t="s">
        <v>19</v>
      </c>
      <c r="L3" s="176"/>
      <c r="M3" s="176"/>
      <c r="N3" s="176"/>
      <c r="O3" s="201" t="s">
        <v>20</v>
      </c>
      <c r="P3" s="201" t="s">
        <v>21</v>
      </c>
      <c r="Q3" s="205" t="s">
        <v>22</v>
      </c>
      <c r="R3" s="203" t="s">
        <v>23</v>
      </c>
      <c r="S3" s="205" t="s">
        <v>24</v>
      </c>
      <c r="T3" s="16" t="s">
        <v>25</v>
      </c>
      <c r="U3" s="17"/>
      <c r="V3" s="17"/>
      <c r="W3" s="18"/>
      <c r="X3" s="16" t="s">
        <v>26</v>
      </c>
      <c r="Y3" s="18"/>
      <c r="Z3" s="209" t="s">
        <v>27</v>
      </c>
      <c r="AA3" s="211">
        <v>2024</v>
      </c>
      <c r="AB3" s="145" t="s">
        <v>301</v>
      </c>
      <c r="AC3" s="213">
        <v>2025</v>
      </c>
      <c r="AD3" s="213">
        <v>2026</v>
      </c>
      <c r="AE3" s="205" t="s">
        <v>28</v>
      </c>
      <c r="AF3" s="203" t="s">
        <v>29</v>
      </c>
      <c r="AG3" s="201" t="s">
        <v>30</v>
      </c>
      <c r="AH3" s="201" t="s">
        <v>31</v>
      </c>
      <c r="AI3" s="201" t="s">
        <v>32</v>
      </c>
      <c r="AJ3" s="205" t="s">
        <v>33</v>
      </c>
      <c r="AK3" s="203" t="s">
        <v>34</v>
      </c>
      <c r="AL3" s="201" t="s">
        <v>35</v>
      </c>
      <c r="AM3" s="205" t="s">
        <v>36</v>
      </c>
    </row>
    <row r="4" spans="1:39" s="6" customFormat="1" ht="51.75" thickBot="1" x14ac:dyDescent="0.3">
      <c r="A4" s="204"/>
      <c r="B4" s="202"/>
      <c r="C4" s="202"/>
      <c r="D4" s="202"/>
      <c r="E4" s="202"/>
      <c r="F4" s="206"/>
      <c r="G4" s="204"/>
      <c r="H4" s="202"/>
      <c r="I4" s="206"/>
      <c r="J4" s="204"/>
      <c r="K4" s="208"/>
      <c r="L4" s="177" t="s">
        <v>307</v>
      </c>
      <c r="M4" s="177" t="s">
        <v>313</v>
      </c>
      <c r="N4" s="177" t="s">
        <v>315</v>
      </c>
      <c r="O4" s="202"/>
      <c r="P4" s="202"/>
      <c r="Q4" s="206"/>
      <c r="R4" s="204"/>
      <c r="S4" s="206"/>
      <c r="T4" s="19" t="s">
        <v>37</v>
      </c>
      <c r="U4" s="20" t="s">
        <v>38</v>
      </c>
      <c r="V4" s="20" t="s">
        <v>39</v>
      </c>
      <c r="W4" s="21" t="s">
        <v>40</v>
      </c>
      <c r="X4" s="19" t="s">
        <v>41</v>
      </c>
      <c r="Y4" s="21" t="s">
        <v>42</v>
      </c>
      <c r="Z4" s="210"/>
      <c r="AA4" s="212"/>
      <c r="AB4" s="146" t="s">
        <v>302</v>
      </c>
      <c r="AC4" s="214"/>
      <c r="AD4" s="215"/>
      <c r="AE4" s="216"/>
      <c r="AF4" s="204"/>
      <c r="AG4" s="202"/>
      <c r="AH4" s="202"/>
      <c r="AI4" s="202"/>
      <c r="AJ4" s="206"/>
      <c r="AK4" s="204"/>
      <c r="AL4" s="202"/>
      <c r="AM4" s="206"/>
    </row>
    <row r="5" spans="1:39" ht="132" x14ac:dyDescent="0.2">
      <c r="A5" s="22" t="s">
        <v>43</v>
      </c>
      <c r="B5" s="23" t="s">
        <v>44</v>
      </c>
      <c r="C5" s="23" t="s">
        <v>45</v>
      </c>
      <c r="D5" s="24" t="s">
        <v>46</v>
      </c>
      <c r="E5" s="25">
        <v>2</v>
      </c>
      <c r="F5" s="26"/>
      <c r="G5" s="27" t="s">
        <v>47</v>
      </c>
      <c r="H5" s="24" t="s">
        <v>48</v>
      </c>
      <c r="I5" s="28" t="s">
        <v>49</v>
      </c>
      <c r="J5" s="27"/>
      <c r="K5" s="29">
        <v>3700000</v>
      </c>
      <c r="L5" s="198">
        <v>101020301</v>
      </c>
      <c r="M5" s="29">
        <f>K5</f>
        <v>3700000</v>
      </c>
      <c r="N5" s="29"/>
      <c r="O5" s="29">
        <v>3500</v>
      </c>
      <c r="P5" s="29">
        <f>+K5/O5</f>
        <v>1057.1428571428571</v>
      </c>
      <c r="Q5" s="28"/>
      <c r="R5" s="27"/>
      <c r="S5" s="26" t="s">
        <v>50</v>
      </c>
      <c r="T5" s="30">
        <f>K5*0.95</f>
        <v>3515000</v>
      </c>
      <c r="U5" s="29">
        <f>K5*0.05</f>
        <v>185000</v>
      </c>
      <c r="V5" s="31"/>
      <c r="W5" s="32"/>
      <c r="X5" s="33"/>
      <c r="Y5" s="34"/>
      <c r="Z5" s="35"/>
      <c r="AA5" s="31">
        <f>3700000*0.6</f>
        <v>2220000</v>
      </c>
      <c r="AB5" s="36">
        <v>0</v>
      </c>
      <c r="AC5" s="36">
        <f>K5*0.2</f>
        <v>740000</v>
      </c>
      <c r="AD5" s="31">
        <f>AC5</f>
        <v>740000</v>
      </c>
      <c r="AE5" s="37"/>
      <c r="AF5" s="38"/>
      <c r="AG5" s="39"/>
      <c r="AH5" s="39"/>
      <c r="AI5" s="39"/>
      <c r="AJ5" s="40"/>
      <c r="AK5" s="41"/>
      <c r="AL5" s="23"/>
      <c r="AM5" s="26"/>
    </row>
    <row r="6" spans="1:39" ht="108" x14ac:dyDescent="0.2">
      <c r="A6" s="22" t="s">
        <v>43</v>
      </c>
      <c r="B6" s="23" t="s">
        <v>51</v>
      </c>
      <c r="C6" s="23" t="s">
        <v>45</v>
      </c>
      <c r="D6" s="24" t="s">
        <v>52</v>
      </c>
      <c r="E6" s="25" t="s">
        <v>53</v>
      </c>
      <c r="F6" s="26"/>
      <c r="G6" s="27" t="s">
        <v>54</v>
      </c>
      <c r="H6" s="24" t="s">
        <v>55</v>
      </c>
      <c r="I6" s="28" t="s">
        <v>56</v>
      </c>
      <c r="J6" s="27"/>
      <c r="K6" s="29">
        <v>703330</v>
      </c>
      <c r="L6" s="198">
        <v>101020501</v>
      </c>
      <c r="M6" s="29"/>
      <c r="N6" s="29">
        <f>K6</f>
        <v>703330</v>
      </c>
      <c r="O6" s="29"/>
      <c r="P6" s="29"/>
      <c r="Q6" s="28" t="s">
        <v>57</v>
      </c>
      <c r="R6" s="27"/>
      <c r="S6" s="26" t="s">
        <v>58</v>
      </c>
      <c r="T6" s="30">
        <f>K6*0.95</f>
        <v>668163.5</v>
      </c>
      <c r="U6" s="29">
        <f>K6*0.05</f>
        <v>35166.5</v>
      </c>
      <c r="V6" s="37"/>
      <c r="W6" s="43"/>
      <c r="X6" s="33"/>
      <c r="Y6" s="34"/>
      <c r="Z6" s="35"/>
      <c r="AA6" s="44">
        <f>K6*0.8</f>
        <v>562664</v>
      </c>
      <c r="AB6" s="36">
        <v>0</v>
      </c>
      <c r="AC6" s="36">
        <f>K6*0.2</f>
        <v>140666</v>
      </c>
      <c r="AD6" s="37"/>
      <c r="AE6" s="37"/>
      <c r="AF6" s="38"/>
      <c r="AG6" s="39"/>
      <c r="AH6" s="23"/>
      <c r="AI6" s="23"/>
      <c r="AJ6" s="40"/>
      <c r="AK6" s="41"/>
      <c r="AL6" s="37"/>
      <c r="AM6" s="34"/>
    </row>
    <row r="7" spans="1:39" ht="120" x14ac:dyDescent="0.2">
      <c r="A7" s="22" t="s">
        <v>43</v>
      </c>
      <c r="B7" s="23" t="s">
        <v>59</v>
      </c>
      <c r="C7" s="23" t="s">
        <v>45</v>
      </c>
      <c r="D7" s="24" t="s">
        <v>60</v>
      </c>
      <c r="E7" s="25" t="s">
        <v>53</v>
      </c>
      <c r="F7" s="26"/>
      <c r="G7" s="27" t="s">
        <v>61</v>
      </c>
      <c r="H7" s="24" t="s">
        <v>55</v>
      </c>
      <c r="I7" s="28" t="s">
        <v>62</v>
      </c>
      <c r="J7" s="27"/>
      <c r="K7" s="29">
        <f>561621+10368.46</f>
        <v>571989.46</v>
      </c>
      <c r="L7" s="198">
        <v>101020501</v>
      </c>
      <c r="M7" s="29"/>
      <c r="N7" s="29">
        <f>K7</f>
        <v>571989.46</v>
      </c>
      <c r="O7" s="29"/>
      <c r="P7" s="29"/>
      <c r="Q7" s="28" t="s">
        <v>57</v>
      </c>
      <c r="R7" s="27"/>
      <c r="S7" s="26" t="s">
        <v>58</v>
      </c>
      <c r="T7" s="30">
        <f>K7*0.95</f>
        <v>543389.98699999996</v>
      </c>
      <c r="U7" s="29">
        <f>K7*0.05</f>
        <v>28599.472999999998</v>
      </c>
      <c r="V7" s="45"/>
      <c r="W7" s="46"/>
      <c r="X7" s="47"/>
      <c r="Y7" s="48"/>
      <c r="Z7" s="49"/>
      <c r="AA7" s="44">
        <f t="shared" ref="AA7:AA30" si="0">K7*0.8</f>
        <v>457591.56799999997</v>
      </c>
      <c r="AB7" s="36">
        <v>0</v>
      </c>
      <c r="AC7" s="36">
        <f t="shared" ref="AC7:AC30" si="1">K7*0.2</f>
        <v>114397.89199999999</v>
      </c>
      <c r="AD7" s="37"/>
      <c r="AE7" s="37"/>
      <c r="AF7" s="38"/>
      <c r="AG7" s="39"/>
      <c r="AH7" s="23"/>
      <c r="AI7" s="23"/>
      <c r="AJ7" s="40"/>
      <c r="AK7" s="41"/>
      <c r="AL7" s="45"/>
      <c r="AM7" s="48"/>
    </row>
    <row r="8" spans="1:39" ht="108" x14ac:dyDescent="0.2">
      <c r="A8" s="22" t="s">
        <v>43</v>
      </c>
      <c r="B8" s="23" t="s">
        <v>63</v>
      </c>
      <c r="C8" s="23" t="s">
        <v>45</v>
      </c>
      <c r="D8" s="24" t="s">
        <v>64</v>
      </c>
      <c r="E8" s="25" t="s">
        <v>65</v>
      </c>
      <c r="F8" s="26"/>
      <c r="G8" s="27" t="s">
        <v>66</v>
      </c>
      <c r="H8" s="24" t="s">
        <v>67</v>
      </c>
      <c r="I8" s="28" t="s">
        <v>68</v>
      </c>
      <c r="J8" s="27"/>
      <c r="K8" s="29">
        <v>750640</v>
      </c>
      <c r="L8" s="198">
        <v>101020301</v>
      </c>
      <c r="M8" s="29">
        <f>K8</f>
        <v>750640</v>
      </c>
      <c r="N8" s="29"/>
      <c r="O8" s="29">
        <v>1500</v>
      </c>
      <c r="P8" s="29">
        <f>+K8/O8</f>
        <v>500.42666666666668</v>
      </c>
      <c r="Q8" s="28"/>
      <c r="R8" s="27"/>
      <c r="S8" s="26" t="s">
        <v>69</v>
      </c>
      <c r="T8" s="30">
        <f t="shared" ref="T8:T13" si="2">K8*0.95</f>
        <v>713108</v>
      </c>
      <c r="U8" s="29">
        <f t="shared" ref="U8:U13" si="3">K8*0.05</f>
        <v>37532</v>
      </c>
      <c r="V8" s="45"/>
      <c r="W8" s="46"/>
      <c r="X8" s="47"/>
      <c r="Y8" s="48"/>
      <c r="Z8" s="49"/>
      <c r="AA8" s="44">
        <f t="shared" si="0"/>
        <v>600512</v>
      </c>
      <c r="AB8" s="36">
        <v>0</v>
      </c>
      <c r="AC8" s="36">
        <f t="shared" si="1"/>
        <v>150128</v>
      </c>
      <c r="AD8" s="37"/>
      <c r="AE8" s="37"/>
      <c r="AF8" s="50"/>
      <c r="AG8" s="51"/>
      <c r="AH8" s="51"/>
      <c r="AI8" s="51"/>
      <c r="AJ8" s="52"/>
      <c r="AK8" s="53"/>
      <c r="AL8" s="45"/>
      <c r="AM8" s="48"/>
    </row>
    <row r="9" spans="1:39" ht="84" x14ac:dyDescent="0.2">
      <c r="A9" s="22" t="s">
        <v>43</v>
      </c>
      <c r="B9" s="23" t="s">
        <v>63</v>
      </c>
      <c r="C9" s="23" t="s">
        <v>70</v>
      </c>
      <c r="D9" s="24" t="s">
        <v>64</v>
      </c>
      <c r="E9" s="25" t="s">
        <v>53</v>
      </c>
      <c r="F9" s="26"/>
      <c r="G9" s="27" t="s">
        <v>66</v>
      </c>
      <c r="H9" s="24" t="s">
        <v>71</v>
      </c>
      <c r="I9" s="28" t="s">
        <v>72</v>
      </c>
      <c r="J9" s="27"/>
      <c r="K9" s="29">
        <f>675710*1.22</f>
        <v>824366.2</v>
      </c>
      <c r="L9" s="198">
        <v>101020501</v>
      </c>
      <c r="M9" s="29"/>
      <c r="N9" s="29">
        <f>K9</f>
        <v>824366.2</v>
      </c>
      <c r="O9" s="29"/>
      <c r="P9" s="29"/>
      <c r="Q9" s="28"/>
      <c r="R9" s="27"/>
      <c r="S9" s="26" t="s">
        <v>73</v>
      </c>
      <c r="T9" s="30">
        <f t="shared" si="2"/>
        <v>783147.8899999999</v>
      </c>
      <c r="U9" s="29">
        <f t="shared" si="3"/>
        <v>41218.31</v>
      </c>
      <c r="V9" s="45"/>
      <c r="W9" s="46"/>
      <c r="X9" s="47"/>
      <c r="Y9" s="48"/>
      <c r="Z9" s="49"/>
      <c r="AA9" s="44">
        <f t="shared" si="0"/>
        <v>659492.96</v>
      </c>
      <c r="AB9" s="36">
        <v>0</v>
      </c>
      <c r="AC9" s="36">
        <f t="shared" si="1"/>
        <v>164873.24</v>
      </c>
      <c r="AD9" s="37"/>
      <c r="AE9" s="37"/>
      <c r="AF9" s="50"/>
      <c r="AG9" s="51"/>
      <c r="AH9" s="51"/>
      <c r="AI9" s="51"/>
      <c r="AJ9" s="52"/>
      <c r="AK9" s="53"/>
      <c r="AL9" s="45"/>
      <c r="AM9" s="48"/>
    </row>
    <row r="10" spans="1:39" ht="168" x14ac:dyDescent="0.2">
      <c r="A10" s="22" t="s">
        <v>43</v>
      </c>
      <c r="B10" s="23" t="s">
        <v>63</v>
      </c>
      <c r="C10" s="23" t="s">
        <v>70</v>
      </c>
      <c r="D10" s="24" t="s">
        <v>64</v>
      </c>
      <c r="E10" s="25" t="s">
        <v>65</v>
      </c>
      <c r="F10" s="26"/>
      <c r="G10" s="27" t="s">
        <v>66</v>
      </c>
      <c r="H10" s="24" t="s">
        <v>71</v>
      </c>
      <c r="I10" s="28" t="s">
        <v>74</v>
      </c>
      <c r="J10" s="27"/>
      <c r="K10" s="29">
        <f>3457356-(K9+K11+K12)</f>
        <v>916185.06</v>
      </c>
      <c r="L10" s="198">
        <v>101020301</v>
      </c>
      <c r="M10" s="29">
        <f>K10</f>
        <v>916185.06</v>
      </c>
      <c r="N10" s="29"/>
      <c r="O10" s="29">
        <v>250</v>
      </c>
      <c r="P10" s="29">
        <f>+K10/O10</f>
        <v>3664.7402400000001</v>
      </c>
      <c r="Q10" s="28"/>
      <c r="R10" s="27"/>
      <c r="S10" s="26" t="s">
        <v>73</v>
      </c>
      <c r="T10" s="30">
        <f t="shared" si="2"/>
        <v>870375.80700000003</v>
      </c>
      <c r="U10" s="29">
        <f t="shared" si="3"/>
        <v>45809.253000000004</v>
      </c>
      <c r="V10" s="45"/>
      <c r="W10" s="46"/>
      <c r="X10" s="47"/>
      <c r="Y10" s="48"/>
      <c r="Z10" s="49"/>
      <c r="AA10" s="44">
        <f t="shared" si="0"/>
        <v>732948.04800000007</v>
      </c>
      <c r="AB10" s="36">
        <v>0</v>
      </c>
      <c r="AC10" s="36">
        <f t="shared" si="1"/>
        <v>183237.01200000002</v>
      </c>
      <c r="AD10" s="37"/>
      <c r="AE10" s="37"/>
      <c r="AF10" s="50"/>
      <c r="AG10" s="51"/>
      <c r="AH10" s="51"/>
      <c r="AI10" s="51"/>
      <c r="AJ10" s="52"/>
      <c r="AK10" s="53"/>
      <c r="AL10" s="45"/>
      <c r="AM10" s="48"/>
    </row>
    <row r="11" spans="1:39" ht="84" x14ac:dyDescent="0.2">
      <c r="A11" s="22" t="s">
        <v>43</v>
      </c>
      <c r="B11" s="23" t="s">
        <v>63</v>
      </c>
      <c r="C11" s="23" t="s">
        <v>70</v>
      </c>
      <c r="D11" s="24" t="s">
        <v>46</v>
      </c>
      <c r="E11" s="25" t="s">
        <v>53</v>
      </c>
      <c r="F11" s="26"/>
      <c r="G11" s="27" t="s">
        <v>75</v>
      </c>
      <c r="H11" s="24" t="s">
        <v>71</v>
      </c>
      <c r="I11" s="28" t="s">
        <v>76</v>
      </c>
      <c r="J11" s="27"/>
      <c r="K11" s="29">
        <f>1287430*1.22</f>
        <v>1570664.5999999999</v>
      </c>
      <c r="L11" s="198">
        <v>101020501</v>
      </c>
      <c r="M11" s="29"/>
      <c r="N11" s="29">
        <f>K11</f>
        <v>1570664.5999999999</v>
      </c>
      <c r="O11" s="29"/>
      <c r="P11" s="29"/>
      <c r="Q11" s="28"/>
      <c r="R11" s="27"/>
      <c r="S11" s="26" t="s">
        <v>73</v>
      </c>
      <c r="T11" s="30">
        <f t="shared" si="2"/>
        <v>1492131.3699999999</v>
      </c>
      <c r="U11" s="29">
        <f t="shared" si="3"/>
        <v>78533.23</v>
      </c>
      <c r="V11" s="45"/>
      <c r="W11" s="46"/>
      <c r="X11" s="47"/>
      <c r="Y11" s="48"/>
      <c r="Z11" s="49"/>
      <c r="AA11" s="44">
        <f t="shared" si="0"/>
        <v>1256531.68</v>
      </c>
      <c r="AB11" s="36">
        <v>0</v>
      </c>
      <c r="AC11" s="36">
        <f t="shared" si="1"/>
        <v>314132.92</v>
      </c>
      <c r="AD11" s="37"/>
      <c r="AE11" s="37"/>
      <c r="AF11" s="50"/>
      <c r="AG11" s="51"/>
      <c r="AH11" s="51"/>
      <c r="AI11" s="51"/>
      <c r="AJ11" s="52"/>
      <c r="AK11" s="53"/>
      <c r="AL11" s="45"/>
      <c r="AM11" s="48"/>
    </row>
    <row r="12" spans="1:39" ht="72" x14ac:dyDescent="0.2">
      <c r="A12" s="22" t="s">
        <v>43</v>
      </c>
      <c r="B12" s="23" t="s">
        <v>77</v>
      </c>
      <c r="C12" s="23" t="s">
        <v>70</v>
      </c>
      <c r="D12" s="24"/>
      <c r="E12" s="25" t="s">
        <v>53</v>
      </c>
      <c r="F12" s="26"/>
      <c r="G12" s="27" t="s">
        <v>78</v>
      </c>
      <c r="H12" s="24" t="s">
        <v>71</v>
      </c>
      <c r="I12" s="28" t="s">
        <v>79</v>
      </c>
      <c r="J12" s="27"/>
      <c r="K12" s="29">
        <f>119787*1.22</f>
        <v>146140.13999999998</v>
      </c>
      <c r="L12" s="198">
        <v>101020501</v>
      </c>
      <c r="M12" s="29"/>
      <c r="N12" s="29">
        <f>K12</f>
        <v>146140.13999999998</v>
      </c>
      <c r="O12" s="29"/>
      <c r="P12" s="29"/>
      <c r="Q12" s="28"/>
      <c r="R12" s="27"/>
      <c r="S12" s="26" t="s">
        <v>73</v>
      </c>
      <c r="T12" s="30">
        <f t="shared" si="2"/>
        <v>138833.13299999997</v>
      </c>
      <c r="U12" s="29">
        <f t="shared" si="3"/>
        <v>7307.0069999999996</v>
      </c>
      <c r="V12" s="45"/>
      <c r="W12" s="46"/>
      <c r="X12" s="47"/>
      <c r="Y12" s="48"/>
      <c r="Z12" s="49"/>
      <c r="AA12" s="44">
        <f t="shared" si="0"/>
        <v>116912.11199999999</v>
      </c>
      <c r="AB12" s="36">
        <v>0</v>
      </c>
      <c r="AC12" s="36">
        <f t="shared" si="1"/>
        <v>29228.027999999998</v>
      </c>
      <c r="AD12" s="37"/>
      <c r="AE12" s="37"/>
      <c r="AF12" s="50"/>
      <c r="AG12" s="51"/>
      <c r="AH12" s="51"/>
      <c r="AI12" s="51"/>
      <c r="AJ12" s="52"/>
      <c r="AK12" s="53"/>
      <c r="AL12" s="45"/>
      <c r="AM12" s="48"/>
    </row>
    <row r="13" spans="1:39" ht="72" x14ac:dyDescent="0.2">
      <c r="A13" s="22" t="s">
        <v>43</v>
      </c>
      <c r="B13" s="23" t="s">
        <v>77</v>
      </c>
      <c r="C13" s="23" t="s">
        <v>70</v>
      </c>
      <c r="D13" s="24"/>
      <c r="E13" s="25" t="s">
        <v>65</v>
      </c>
      <c r="F13" s="26"/>
      <c r="G13" s="27" t="s">
        <v>80</v>
      </c>
      <c r="H13" s="24" t="s">
        <v>81</v>
      </c>
      <c r="I13" s="28" t="s">
        <v>82</v>
      </c>
      <c r="J13" s="27"/>
      <c r="K13" s="29">
        <v>1762860</v>
      </c>
      <c r="L13" s="198">
        <v>101020301</v>
      </c>
      <c r="M13" s="29">
        <f>K13</f>
        <v>1762860</v>
      </c>
      <c r="N13" s="29"/>
      <c r="O13" s="29"/>
      <c r="P13" s="29"/>
      <c r="Q13" s="28"/>
      <c r="R13" s="27"/>
      <c r="S13" s="26" t="s">
        <v>83</v>
      </c>
      <c r="T13" s="30">
        <f t="shared" si="2"/>
        <v>1674717</v>
      </c>
      <c r="U13" s="29">
        <f t="shared" si="3"/>
        <v>88143</v>
      </c>
      <c r="V13" s="45"/>
      <c r="W13" s="46"/>
      <c r="X13" s="47"/>
      <c r="Y13" s="48"/>
      <c r="Z13" s="49"/>
      <c r="AA13" s="44">
        <f t="shared" si="0"/>
        <v>1410288</v>
      </c>
      <c r="AB13" s="36">
        <v>0</v>
      </c>
      <c r="AC13" s="36">
        <f t="shared" si="1"/>
        <v>352572</v>
      </c>
      <c r="AD13" s="37"/>
      <c r="AE13" s="37"/>
      <c r="AF13" s="50"/>
      <c r="AG13" s="51"/>
      <c r="AH13" s="51"/>
      <c r="AI13" s="51"/>
      <c r="AJ13" s="52"/>
      <c r="AK13" s="53"/>
      <c r="AL13" s="45"/>
      <c r="AM13" s="48"/>
    </row>
    <row r="14" spans="1:39" ht="84" x14ac:dyDescent="0.2">
      <c r="A14" s="22" t="s">
        <v>43</v>
      </c>
      <c r="B14" s="54" t="s">
        <v>51</v>
      </c>
      <c r="C14" s="54" t="s">
        <v>45</v>
      </c>
      <c r="D14" s="55" t="s">
        <v>52</v>
      </c>
      <c r="E14" s="56" t="s">
        <v>65</v>
      </c>
      <c r="F14" s="57"/>
      <c r="G14" s="58" t="s">
        <v>84</v>
      </c>
      <c r="H14" s="55" t="s">
        <v>85</v>
      </c>
      <c r="I14" s="59" t="s">
        <v>86</v>
      </c>
      <c r="J14" s="58"/>
      <c r="K14" s="60">
        <v>342960.18</v>
      </c>
      <c r="L14" s="199">
        <v>101020301</v>
      </c>
      <c r="M14" s="60">
        <f>K14</f>
        <v>342960.18</v>
      </c>
      <c r="N14" s="60"/>
      <c r="O14" s="60"/>
      <c r="P14" s="60"/>
      <c r="Q14" s="59"/>
      <c r="R14" s="61"/>
      <c r="S14" s="26" t="s">
        <v>87</v>
      </c>
      <c r="T14" s="47"/>
      <c r="U14" s="29">
        <v>347585</v>
      </c>
      <c r="V14" s="45"/>
      <c r="W14" s="46"/>
      <c r="X14" s="47"/>
      <c r="Y14" s="48"/>
      <c r="Z14" s="49"/>
      <c r="AA14" s="44">
        <f t="shared" si="0"/>
        <v>274368.14400000003</v>
      </c>
      <c r="AB14" s="36">
        <v>0</v>
      </c>
      <c r="AC14" s="36">
        <f t="shared" si="1"/>
        <v>68592.036000000007</v>
      </c>
      <c r="AD14" s="37"/>
      <c r="AE14" s="37"/>
      <c r="AF14" s="50"/>
      <c r="AG14" s="51"/>
      <c r="AH14" s="51"/>
      <c r="AI14" s="51"/>
      <c r="AJ14" s="52"/>
      <c r="AK14" s="53"/>
      <c r="AL14" s="45"/>
      <c r="AM14" s="48"/>
    </row>
    <row r="15" spans="1:39" ht="72" x14ac:dyDescent="0.2">
      <c r="A15" s="22" t="s">
        <v>43</v>
      </c>
      <c r="B15" s="54" t="s">
        <v>44</v>
      </c>
      <c r="C15" s="54" t="s">
        <v>45</v>
      </c>
      <c r="D15" s="55" t="s">
        <v>46</v>
      </c>
      <c r="E15" s="56" t="s">
        <v>65</v>
      </c>
      <c r="F15" s="57"/>
      <c r="G15" s="58" t="s">
        <v>47</v>
      </c>
      <c r="H15" s="55" t="s">
        <v>88</v>
      </c>
      <c r="I15" s="55" t="s">
        <v>89</v>
      </c>
      <c r="J15" s="58"/>
      <c r="K15" s="60">
        <v>646450.65</v>
      </c>
      <c r="L15" s="199">
        <v>101020301</v>
      </c>
      <c r="M15" s="60">
        <f>K15</f>
        <v>646450.65</v>
      </c>
      <c r="N15" s="60"/>
      <c r="O15" s="60"/>
      <c r="P15" s="60"/>
      <c r="Q15" s="59"/>
      <c r="R15" s="58"/>
      <c r="S15" s="26" t="s">
        <v>90</v>
      </c>
      <c r="T15" s="30">
        <f>K15*0.95</f>
        <v>614128.11750000005</v>
      </c>
      <c r="U15" s="29">
        <f>K15*0.05</f>
        <v>32322.532500000001</v>
      </c>
      <c r="V15" s="45"/>
      <c r="W15" s="46"/>
      <c r="X15" s="47"/>
      <c r="Y15" s="48"/>
      <c r="Z15" s="49"/>
      <c r="AA15" s="44">
        <f t="shared" si="0"/>
        <v>517160.52</v>
      </c>
      <c r="AB15" s="36">
        <v>0</v>
      </c>
      <c r="AC15" s="36">
        <f t="shared" si="1"/>
        <v>129290.13</v>
      </c>
      <c r="AD15" s="37"/>
      <c r="AE15" s="37"/>
      <c r="AF15" s="50"/>
      <c r="AG15" s="51"/>
      <c r="AH15" s="51"/>
      <c r="AI15" s="51"/>
      <c r="AJ15" s="52"/>
      <c r="AK15" s="53"/>
      <c r="AL15" s="45"/>
      <c r="AM15" s="48"/>
    </row>
    <row r="16" spans="1:39" ht="72" x14ac:dyDescent="0.2">
      <c r="A16" s="22" t="s">
        <v>43</v>
      </c>
      <c r="B16" s="54" t="s">
        <v>59</v>
      </c>
      <c r="C16" s="54" t="s">
        <v>45</v>
      </c>
      <c r="D16" s="55" t="s">
        <v>60</v>
      </c>
      <c r="E16" s="56" t="s">
        <v>65</v>
      </c>
      <c r="F16" s="57"/>
      <c r="G16" s="27" t="s">
        <v>61</v>
      </c>
      <c r="H16" s="55" t="s">
        <v>88</v>
      </c>
      <c r="I16" s="55" t="s">
        <v>91</v>
      </c>
      <c r="J16" s="58"/>
      <c r="K16" s="60">
        <f>448327.31</f>
        <v>448327.31</v>
      </c>
      <c r="L16" s="199">
        <v>101020301</v>
      </c>
      <c r="M16" s="60">
        <f>K16</f>
        <v>448327.31</v>
      </c>
      <c r="N16" s="60"/>
      <c r="O16" s="60"/>
      <c r="P16" s="60"/>
      <c r="Q16" s="59"/>
      <c r="R16" s="58"/>
      <c r="S16" s="26" t="s">
        <v>90</v>
      </c>
      <c r="T16" s="30">
        <f>K16*0.95</f>
        <v>425910.94449999998</v>
      </c>
      <c r="U16" s="29">
        <f>K16*0.05</f>
        <v>22416.3655</v>
      </c>
      <c r="V16" s="45"/>
      <c r="W16" s="46"/>
      <c r="X16" s="47"/>
      <c r="Y16" s="48"/>
      <c r="Z16" s="49"/>
      <c r="AA16" s="44">
        <f t="shared" si="0"/>
        <v>358661.848</v>
      </c>
      <c r="AB16" s="36">
        <v>0</v>
      </c>
      <c r="AC16" s="36">
        <f t="shared" si="1"/>
        <v>89665.462</v>
      </c>
      <c r="AD16" s="37"/>
      <c r="AE16" s="37"/>
      <c r="AF16" s="50"/>
      <c r="AG16" s="51"/>
      <c r="AH16" s="51"/>
      <c r="AI16" s="51"/>
      <c r="AJ16" s="52"/>
      <c r="AK16" s="53"/>
      <c r="AL16" s="45"/>
      <c r="AM16" s="48"/>
    </row>
    <row r="17" spans="1:39" s="144" customFormat="1" ht="120" x14ac:dyDescent="0.2">
      <c r="A17" s="179" t="s">
        <v>43</v>
      </c>
      <c r="B17" s="180" t="s">
        <v>44</v>
      </c>
      <c r="C17" s="180" t="s">
        <v>45</v>
      </c>
      <c r="D17" s="181" t="s">
        <v>46</v>
      </c>
      <c r="E17" s="182" t="s">
        <v>65</v>
      </c>
      <c r="F17" s="183"/>
      <c r="G17" s="184" t="s">
        <v>47</v>
      </c>
      <c r="H17" s="181" t="s">
        <v>300</v>
      </c>
      <c r="I17" s="185" t="s">
        <v>295</v>
      </c>
      <c r="J17" s="184"/>
      <c r="K17" s="186">
        <v>4178500</v>
      </c>
      <c r="L17" s="186" t="s">
        <v>314</v>
      </c>
      <c r="M17" s="186">
        <v>1357564.49</v>
      </c>
      <c r="N17" s="186">
        <v>2820935.51</v>
      </c>
      <c r="O17" s="187"/>
      <c r="P17" s="187"/>
      <c r="Q17" s="188"/>
      <c r="R17" s="136"/>
      <c r="S17" s="183" t="s">
        <v>303</v>
      </c>
      <c r="T17" s="138"/>
      <c r="U17" s="137"/>
      <c r="V17" s="139"/>
      <c r="W17" s="140"/>
      <c r="X17" s="141"/>
      <c r="Y17" s="142"/>
      <c r="Z17" s="143"/>
      <c r="AA17" s="189">
        <f>K17*0.8</f>
        <v>3342800</v>
      </c>
      <c r="AB17" s="190">
        <v>0</v>
      </c>
      <c r="AC17" s="190">
        <f>K17*0.2</f>
        <v>835700</v>
      </c>
      <c r="AD17" s="191"/>
      <c r="AE17" s="191"/>
      <c r="AF17" s="192"/>
      <c r="AG17" s="193"/>
      <c r="AH17" s="193"/>
      <c r="AI17" s="193"/>
      <c r="AJ17" s="194"/>
      <c r="AK17" s="195"/>
      <c r="AL17" s="196"/>
      <c r="AM17" s="197"/>
    </row>
    <row r="18" spans="1:39" s="144" customFormat="1" ht="120" x14ac:dyDescent="0.2">
      <c r="A18" s="179" t="s">
        <v>43</v>
      </c>
      <c r="B18" s="180" t="s">
        <v>134</v>
      </c>
      <c r="C18" s="180" t="s">
        <v>45</v>
      </c>
      <c r="D18" s="181" t="s">
        <v>135</v>
      </c>
      <c r="E18" s="182" t="s">
        <v>65</v>
      </c>
      <c r="F18" s="183"/>
      <c r="G18" s="184" t="s">
        <v>294</v>
      </c>
      <c r="H18" s="181" t="s">
        <v>300</v>
      </c>
      <c r="I18" s="185" t="s">
        <v>296</v>
      </c>
      <c r="J18" s="184"/>
      <c r="K18" s="186">
        <v>5002000</v>
      </c>
      <c r="L18" s="186" t="s">
        <v>314</v>
      </c>
      <c r="M18" s="186">
        <v>3479500.0045807376</v>
      </c>
      <c r="N18" s="186">
        <v>1522500</v>
      </c>
      <c r="O18" s="187"/>
      <c r="P18" s="187"/>
      <c r="Q18" s="188"/>
      <c r="R18" s="136"/>
      <c r="S18" s="183" t="s">
        <v>303</v>
      </c>
      <c r="T18" s="138"/>
      <c r="U18" s="137"/>
      <c r="V18" s="139"/>
      <c r="W18" s="140"/>
      <c r="X18" s="141"/>
      <c r="Y18" s="142"/>
      <c r="Z18" s="143"/>
      <c r="AA18" s="189">
        <f>K18*0.8</f>
        <v>4001600</v>
      </c>
      <c r="AB18" s="190">
        <v>0</v>
      </c>
      <c r="AC18" s="190">
        <f>K18*0.2</f>
        <v>1000400</v>
      </c>
      <c r="AD18" s="191"/>
      <c r="AE18" s="191"/>
      <c r="AF18" s="192"/>
      <c r="AG18" s="193"/>
      <c r="AH18" s="193"/>
      <c r="AI18" s="193"/>
      <c r="AJ18" s="194"/>
      <c r="AK18" s="195"/>
      <c r="AL18" s="196"/>
      <c r="AM18" s="197"/>
    </row>
    <row r="19" spans="1:39" s="144" customFormat="1" ht="96" x14ac:dyDescent="0.2">
      <c r="A19" s="179" t="s">
        <v>43</v>
      </c>
      <c r="B19" s="180" t="s">
        <v>59</v>
      </c>
      <c r="C19" s="180" t="s">
        <v>45</v>
      </c>
      <c r="D19" s="181" t="s">
        <v>60</v>
      </c>
      <c r="E19" s="182" t="s">
        <v>65</v>
      </c>
      <c r="F19" s="183"/>
      <c r="G19" s="184" t="s">
        <v>174</v>
      </c>
      <c r="H19" s="181" t="s">
        <v>300</v>
      </c>
      <c r="I19" s="185" t="s">
        <v>297</v>
      </c>
      <c r="J19" s="184"/>
      <c r="K19" s="186">
        <v>3568500</v>
      </c>
      <c r="L19" s="186" t="s">
        <v>314</v>
      </c>
      <c r="M19" s="186">
        <v>1401009.63</v>
      </c>
      <c r="N19" s="186">
        <v>2167490.37</v>
      </c>
      <c r="O19" s="187"/>
      <c r="P19" s="187"/>
      <c r="Q19" s="188"/>
      <c r="R19" s="136"/>
      <c r="S19" s="183" t="s">
        <v>303</v>
      </c>
      <c r="T19" s="138"/>
      <c r="U19" s="137"/>
      <c r="V19" s="139"/>
      <c r="W19" s="140"/>
      <c r="X19" s="141"/>
      <c r="Y19" s="142"/>
      <c r="Z19" s="143"/>
      <c r="AA19" s="189">
        <f>K19*0.8</f>
        <v>2854800</v>
      </c>
      <c r="AB19" s="190">
        <v>0</v>
      </c>
      <c r="AC19" s="190">
        <f>K19*0.2</f>
        <v>713700</v>
      </c>
      <c r="AD19" s="191"/>
      <c r="AE19" s="191"/>
      <c r="AF19" s="192"/>
      <c r="AG19" s="193"/>
      <c r="AH19" s="193"/>
      <c r="AI19" s="193"/>
      <c r="AJ19" s="194"/>
      <c r="AK19" s="195"/>
      <c r="AL19" s="196"/>
      <c r="AM19" s="197"/>
    </row>
    <row r="20" spans="1:39" s="144" customFormat="1" ht="156" x14ac:dyDescent="0.2">
      <c r="A20" s="179" t="s">
        <v>43</v>
      </c>
      <c r="B20" s="180" t="s">
        <v>51</v>
      </c>
      <c r="C20" s="180" t="s">
        <v>45</v>
      </c>
      <c r="D20" s="181" t="s">
        <v>52</v>
      </c>
      <c r="E20" s="182" t="s">
        <v>65</v>
      </c>
      <c r="F20" s="183"/>
      <c r="G20" s="184" t="s">
        <v>84</v>
      </c>
      <c r="H20" s="181" t="s">
        <v>300</v>
      </c>
      <c r="I20" s="185" t="s">
        <v>298</v>
      </c>
      <c r="J20" s="184"/>
      <c r="K20" s="186">
        <v>6374500</v>
      </c>
      <c r="L20" s="186" t="s">
        <v>314</v>
      </c>
      <c r="M20" s="186">
        <v>3437000.0041915667</v>
      </c>
      <c r="N20" s="186">
        <v>2937499.9994000001</v>
      </c>
      <c r="P20" s="187"/>
      <c r="Q20" s="188"/>
      <c r="R20" s="136"/>
      <c r="S20" s="183" t="s">
        <v>303</v>
      </c>
      <c r="T20" s="138"/>
      <c r="U20" s="137"/>
      <c r="V20" s="139"/>
      <c r="W20" s="140"/>
      <c r="X20" s="141"/>
      <c r="Y20" s="142"/>
      <c r="Z20" s="143"/>
      <c r="AA20" s="189">
        <f>K20*0.8</f>
        <v>5099600</v>
      </c>
      <c r="AB20" s="190">
        <v>0</v>
      </c>
      <c r="AC20" s="190">
        <f>K20*0.2</f>
        <v>1274900</v>
      </c>
      <c r="AD20" s="191"/>
      <c r="AE20" s="191"/>
      <c r="AF20" s="192"/>
      <c r="AG20" s="193"/>
      <c r="AH20" s="193"/>
      <c r="AI20" s="193"/>
      <c r="AJ20" s="194"/>
      <c r="AK20" s="195"/>
      <c r="AL20" s="196"/>
      <c r="AM20" s="197"/>
    </row>
    <row r="21" spans="1:39" s="144" customFormat="1" ht="120" x14ac:dyDescent="0.2">
      <c r="A21" s="179" t="s">
        <v>43</v>
      </c>
      <c r="B21" s="180" t="s">
        <v>63</v>
      </c>
      <c r="C21" s="180" t="s">
        <v>45</v>
      </c>
      <c r="D21" s="181" t="s">
        <v>64</v>
      </c>
      <c r="E21" s="182" t="s">
        <v>65</v>
      </c>
      <c r="F21" s="183"/>
      <c r="G21" s="184" t="s">
        <v>167</v>
      </c>
      <c r="H21" s="181" t="s">
        <v>300</v>
      </c>
      <c r="I21" s="185" t="s">
        <v>299</v>
      </c>
      <c r="J21" s="184"/>
      <c r="K21" s="186">
        <v>5002000</v>
      </c>
      <c r="L21" s="186" t="s">
        <v>314</v>
      </c>
      <c r="M21" s="186">
        <v>3485000.0011423007</v>
      </c>
      <c r="N21" s="186">
        <v>1516999.9964000001</v>
      </c>
      <c r="P21" s="187"/>
      <c r="Q21" s="188"/>
      <c r="R21" s="136"/>
      <c r="S21" s="183" t="s">
        <v>303</v>
      </c>
      <c r="T21" s="138"/>
      <c r="U21" s="137"/>
      <c r="V21" s="139"/>
      <c r="W21" s="140"/>
      <c r="X21" s="141"/>
      <c r="Y21" s="142"/>
      <c r="Z21" s="143"/>
      <c r="AA21" s="189">
        <f>K21*0.8</f>
        <v>4001600</v>
      </c>
      <c r="AB21" s="190">
        <v>0</v>
      </c>
      <c r="AC21" s="190">
        <f>K21*0.2</f>
        <v>1000400</v>
      </c>
      <c r="AD21" s="191"/>
      <c r="AE21" s="191"/>
      <c r="AF21" s="192"/>
      <c r="AG21" s="193"/>
      <c r="AH21" s="193"/>
      <c r="AI21" s="193"/>
      <c r="AJ21" s="194"/>
      <c r="AK21" s="195"/>
      <c r="AL21" s="196"/>
      <c r="AM21" s="197"/>
    </row>
    <row r="22" spans="1:39" ht="48" x14ac:dyDescent="0.2">
      <c r="A22" s="22" t="s">
        <v>43</v>
      </c>
      <c r="B22" s="54" t="s">
        <v>59</v>
      </c>
      <c r="C22" s="54" t="s">
        <v>45</v>
      </c>
      <c r="D22" s="55" t="s">
        <v>60</v>
      </c>
      <c r="E22" s="56" t="s">
        <v>65</v>
      </c>
      <c r="F22" s="57"/>
      <c r="G22" s="27" t="s">
        <v>61</v>
      </c>
      <c r="H22" s="55" t="s">
        <v>92</v>
      </c>
      <c r="I22" s="62" t="s">
        <v>93</v>
      </c>
      <c r="J22" s="58"/>
      <c r="K22" s="60">
        <v>9380539.1099999994</v>
      </c>
      <c r="L22" s="199">
        <v>101020301</v>
      </c>
      <c r="M22" s="60">
        <f>K22</f>
        <v>9380539.1099999994</v>
      </c>
      <c r="N22" s="60"/>
      <c r="O22" s="60"/>
      <c r="P22" s="60"/>
      <c r="Q22" s="59"/>
      <c r="R22" s="58"/>
      <c r="S22" s="26" t="s">
        <v>94</v>
      </c>
      <c r="T22" s="30">
        <v>7197200</v>
      </c>
      <c r="U22" s="29">
        <v>378800</v>
      </c>
      <c r="V22" s="45"/>
      <c r="W22" s="46"/>
      <c r="X22" s="47"/>
      <c r="Y22" s="48"/>
      <c r="Z22" s="49"/>
      <c r="AA22" s="44">
        <f t="shared" si="0"/>
        <v>7504431.2879999997</v>
      </c>
      <c r="AB22" s="36">
        <v>0</v>
      </c>
      <c r="AC22" s="36">
        <f t="shared" si="1"/>
        <v>1876107.8219999999</v>
      </c>
      <c r="AD22" s="37"/>
      <c r="AE22" s="37"/>
      <c r="AF22" s="50"/>
      <c r="AG22" s="51"/>
      <c r="AH22" s="51"/>
      <c r="AI22" s="51"/>
      <c r="AJ22" s="52"/>
      <c r="AK22" s="53"/>
      <c r="AL22" s="63"/>
      <c r="AM22" s="48"/>
    </row>
    <row r="23" spans="1:39" ht="48" x14ac:dyDescent="0.2">
      <c r="A23" s="22" t="s">
        <v>43</v>
      </c>
      <c r="B23" s="54" t="s">
        <v>44</v>
      </c>
      <c r="C23" s="54" t="s">
        <v>45</v>
      </c>
      <c r="D23" s="55" t="s">
        <v>46</v>
      </c>
      <c r="E23" s="56" t="s">
        <v>65</v>
      </c>
      <c r="F23" s="57"/>
      <c r="G23" s="58" t="s">
        <v>47</v>
      </c>
      <c r="H23" s="55" t="s">
        <v>96</v>
      </c>
      <c r="I23" s="62" t="s">
        <v>97</v>
      </c>
      <c r="J23" s="58"/>
      <c r="K23" s="60">
        <f>62390+35363.07</f>
        <v>97753.07</v>
      </c>
      <c r="L23" s="199">
        <v>101020301</v>
      </c>
      <c r="M23" s="60">
        <f>K23</f>
        <v>97753.07</v>
      </c>
      <c r="N23" s="60"/>
      <c r="O23" s="60"/>
      <c r="P23" s="60"/>
      <c r="Q23" s="59"/>
      <c r="R23" s="58"/>
      <c r="S23" s="26" t="s">
        <v>95</v>
      </c>
      <c r="T23" s="47"/>
      <c r="U23" s="60">
        <f>62390+35363.07</f>
        <v>97753.07</v>
      </c>
      <c r="V23" s="45"/>
      <c r="W23" s="46"/>
      <c r="X23" s="47"/>
      <c r="Y23" s="48"/>
      <c r="Z23" s="49"/>
      <c r="AA23" s="44">
        <f t="shared" si="0"/>
        <v>78202.456000000006</v>
      </c>
      <c r="AB23" s="36">
        <v>0</v>
      </c>
      <c r="AC23" s="36">
        <f t="shared" si="1"/>
        <v>19550.614000000001</v>
      </c>
      <c r="AD23" s="37"/>
      <c r="AE23" s="37"/>
      <c r="AF23" s="64"/>
      <c r="AG23" s="63"/>
      <c r="AH23" s="63"/>
      <c r="AI23" s="65"/>
      <c r="AJ23" s="66"/>
      <c r="AK23" s="67"/>
      <c r="AL23" s="45"/>
      <c r="AM23" s="48"/>
    </row>
    <row r="24" spans="1:39" ht="60" x14ac:dyDescent="0.2">
      <c r="A24" s="22" t="s">
        <v>43</v>
      </c>
      <c r="B24" s="54" t="s">
        <v>51</v>
      </c>
      <c r="C24" s="54" t="s">
        <v>45</v>
      </c>
      <c r="D24" s="55" t="s">
        <v>52</v>
      </c>
      <c r="E24" s="56" t="s">
        <v>65</v>
      </c>
      <c r="F24" s="57"/>
      <c r="G24" s="58" t="s">
        <v>84</v>
      </c>
      <c r="H24" s="55" t="s">
        <v>96</v>
      </c>
      <c r="I24" s="62" t="s">
        <v>97</v>
      </c>
      <c r="J24" s="58"/>
      <c r="K24" s="60">
        <v>82879.33</v>
      </c>
      <c r="L24" s="199">
        <v>101020301</v>
      </c>
      <c r="M24" s="60">
        <f>K24</f>
        <v>82879.33</v>
      </c>
      <c r="N24" s="60"/>
      <c r="O24" s="60"/>
      <c r="P24" s="60"/>
      <c r="Q24" s="59"/>
      <c r="R24" s="58"/>
      <c r="S24" s="26" t="s">
        <v>95</v>
      </c>
      <c r="T24" s="47"/>
      <c r="U24" s="60">
        <v>82879.33</v>
      </c>
      <c r="V24" s="45"/>
      <c r="W24" s="46"/>
      <c r="X24" s="47"/>
      <c r="Y24" s="48"/>
      <c r="Z24" s="49"/>
      <c r="AA24" s="44">
        <f t="shared" si="0"/>
        <v>66303.464000000007</v>
      </c>
      <c r="AB24" s="36">
        <v>0</v>
      </c>
      <c r="AC24" s="36">
        <f t="shared" si="1"/>
        <v>16575.866000000002</v>
      </c>
      <c r="AD24" s="37"/>
      <c r="AE24" s="37"/>
      <c r="AF24" s="64"/>
      <c r="AG24" s="63"/>
      <c r="AH24" s="63"/>
      <c r="AI24" s="65"/>
      <c r="AJ24" s="66"/>
      <c r="AK24" s="67"/>
      <c r="AL24" s="45"/>
      <c r="AM24" s="48"/>
    </row>
    <row r="25" spans="1:39" ht="60" x14ac:dyDescent="0.2">
      <c r="A25" s="22" t="s">
        <v>43</v>
      </c>
      <c r="B25" s="54" t="s">
        <v>51</v>
      </c>
      <c r="C25" s="54" t="s">
        <v>45</v>
      </c>
      <c r="D25" s="55" t="s">
        <v>52</v>
      </c>
      <c r="E25" s="56" t="s">
        <v>65</v>
      </c>
      <c r="F25" s="57"/>
      <c r="G25" s="58" t="s">
        <v>84</v>
      </c>
      <c r="H25" s="55" t="s">
        <v>98</v>
      </c>
      <c r="I25" s="62" t="s">
        <v>99</v>
      </c>
      <c r="J25" s="58"/>
      <c r="K25" s="60">
        <v>194670.57</v>
      </c>
      <c r="L25" s="199">
        <v>101020301</v>
      </c>
      <c r="M25" s="60">
        <f>K25</f>
        <v>194670.57</v>
      </c>
      <c r="N25" s="60"/>
      <c r="O25" s="60"/>
      <c r="P25" s="60"/>
      <c r="Q25" s="59"/>
      <c r="R25" s="58"/>
      <c r="S25" s="26" t="s">
        <v>95</v>
      </c>
      <c r="T25" s="47"/>
      <c r="U25" s="60">
        <v>194670.57</v>
      </c>
      <c r="V25" s="45"/>
      <c r="W25" s="46"/>
      <c r="X25" s="47"/>
      <c r="Y25" s="48"/>
      <c r="Z25" s="49"/>
      <c r="AA25" s="44">
        <f t="shared" si="0"/>
        <v>155736.45600000001</v>
      </c>
      <c r="AB25" s="36">
        <v>0</v>
      </c>
      <c r="AC25" s="36">
        <f t="shared" si="1"/>
        <v>38934.114000000001</v>
      </c>
      <c r="AD25" s="37"/>
      <c r="AE25" s="37"/>
      <c r="AF25" s="64"/>
      <c r="AG25" s="63"/>
      <c r="AH25" s="63"/>
      <c r="AI25" s="65"/>
      <c r="AJ25" s="66"/>
      <c r="AK25" s="67"/>
      <c r="AL25" s="45"/>
      <c r="AM25" s="48"/>
    </row>
    <row r="26" spans="1:39" ht="48" x14ac:dyDescent="0.2">
      <c r="A26" s="22" t="s">
        <v>43</v>
      </c>
      <c r="B26" s="54" t="s">
        <v>44</v>
      </c>
      <c r="C26" s="54" t="s">
        <v>45</v>
      </c>
      <c r="D26" s="55" t="s">
        <v>46</v>
      </c>
      <c r="E26" s="56" t="s">
        <v>65</v>
      </c>
      <c r="F26" s="57"/>
      <c r="G26" s="58" t="s">
        <v>47</v>
      </c>
      <c r="H26" s="55" t="s">
        <v>100</v>
      </c>
      <c r="I26" s="62" t="s">
        <v>101</v>
      </c>
      <c r="J26" s="58"/>
      <c r="K26" s="60">
        <v>470756.39</v>
      </c>
      <c r="L26" s="199">
        <v>101020301</v>
      </c>
      <c r="M26" s="60">
        <f>K26</f>
        <v>470756.39</v>
      </c>
      <c r="N26" s="60"/>
      <c r="O26" s="60"/>
      <c r="P26" s="60"/>
      <c r="Q26" s="59"/>
      <c r="R26" s="58"/>
      <c r="S26" s="26" t="s">
        <v>95</v>
      </c>
      <c r="T26" s="47"/>
      <c r="U26" s="60">
        <v>470756.39</v>
      </c>
      <c r="V26" s="45"/>
      <c r="W26" s="46"/>
      <c r="X26" s="47"/>
      <c r="Y26" s="48"/>
      <c r="Z26" s="49"/>
      <c r="AA26" s="44">
        <f t="shared" si="0"/>
        <v>376605.11200000002</v>
      </c>
      <c r="AB26" s="36">
        <v>0</v>
      </c>
      <c r="AC26" s="36">
        <f t="shared" si="1"/>
        <v>94151.278000000006</v>
      </c>
      <c r="AD26" s="37"/>
      <c r="AE26" s="37"/>
      <c r="AF26" s="64"/>
      <c r="AG26" s="63"/>
      <c r="AH26" s="63"/>
      <c r="AI26" s="65"/>
      <c r="AJ26" s="66"/>
      <c r="AK26" s="67"/>
      <c r="AL26" s="45"/>
      <c r="AM26" s="48"/>
    </row>
    <row r="27" spans="1:39" ht="96" x14ac:dyDescent="0.2">
      <c r="A27" s="22" t="s">
        <v>43</v>
      </c>
      <c r="B27" s="23" t="s">
        <v>77</v>
      </c>
      <c r="C27" s="54" t="s">
        <v>45</v>
      </c>
      <c r="D27" s="55"/>
      <c r="E27" s="56" t="s">
        <v>53</v>
      </c>
      <c r="F27" s="57"/>
      <c r="G27" s="27" t="s">
        <v>102</v>
      </c>
      <c r="H27" s="55" t="s">
        <v>55</v>
      </c>
      <c r="I27" s="28" t="s">
        <v>103</v>
      </c>
      <c r="J27" s="58"/>
      <c r="K27" s="60">
        <v>1700000</v>
      </c>
      <c r="L27" s="199">
        <v>101020501</v>
      </c>
      <c r="M27" s="60"/>
      <c r="N27" s="60">
        <f>K27</f>
        <v>1700000</v>
      </c>
      <c r="O27" s="60"/>
      <c r="P27" s="60"/>
      <c r="Q27" s="59"/>
      <c r="R27" s="58"/>
      <c r="S27" s="26" t="s">
        <v>104</v>
      </c>
      <c r="T27" s="47"/>
      <c r="U27" s="68">
        <f>K27</f>
        <v>1700000</v>
      </c>
      <c r="V27" s="45"/>
      <c r="W27" s="46"/>
      <c r="X27" s="47"/>
      <c r="Y27" s="48"/>
      <c r="Z27" s="49"/>
      <c r="AA27" s="44">
        <f t="shared" si="0"/>
        <v>1360000</v>
      </c>
      <c r="AB27" s="36">
        <v>0</v>
      </c>
      <c r="AC27" s="36">
        <f t="shared" si="1"/>
        <v>340000</v>
      </c>
      <c r="AD27" s="37"/>
      <c r="AE27" s="37"/>
      <c r="AF27" s="50"/>
      <c r="AG27" s="51"/>
      <c r="AH27" s="51"/>
      <c r="AI27" s="51"/>
      <c r="AJ27" s="52"/>
      <c r="AK27" s="53"/>
      <c r="AL27" s="45"/>
      <c r="AM27" s="48"/>
    </row>
    <row r="28" spans="1:39" ht="96" x14ac:dyDescent="0.2">
      <c r="A28" s="22" t="s">
        <v>43</v>
      </c>
      <c r="B28" s="23" t="s">
        <v>77</v>
      </c>
      <c r="C28" s="54" t="s">
        <v>45</v>
      </c>
      <c r="D28" s="55"/>
      <c r="E28" s="56" t="s">
        <v>53</v>
      </c>
      <c r="F28" s="57"/>
      <c r="G28" s="27" t="s">
        <v>102</v>
      </c>
      <c r="H28" s="55" t="s">
        <v>55</v>
      </c>
      <c r="I28" s="28" t="s">
        <v>103</v>
      </c>
      <c r="J28" s="58"/>
      <c r="K28" s="60">
        <v>1537910</v>
      </c>
      <c r="L28" s="199">
        <v>101020501</v>
      </c>
      <c r="M28" s="60"/>
      <c r="N28" s="60">
        <f>K28</f>
        <v>1537910</v>
      </c>
      <c r="O28" s="60"/>
      <c r="P28" s="60"/>
      <c r="Q28" s="59"/>
      <c r="R28" s="58"/>
      <c r="S28" s="26" t="s">
        <v>105</v>
      </c>
      <c r="T28" s="47"/>
      <c r="U28" s="68">
        <f>K28</f>
        <v>1537910</v>
      </c>
      <c r="V28" s="45"/>
      <c r="W28" s="46"/>
      <c r="X28" s="47"/>
      <c r="Y28" s="48"/>
      <c r="Z28" s="49"/>
      <c r="AA28" s="44">
        <f t="shared" si="0"/>
        <v>1230328</v>
      </c>
      <c r="AB28" s="36">
        <v>0</v>
      </c>
      <c r="AC28" s="36">
        <f t="shared" si="1"/>
        <v>307582</v>
      </c>
      <c r="AD28" s="37"/>
      <c r="AE28" s="37"/>
      <c r="AF28" s="50"/>
      <c r="AG28" s="51"/>
      <c r="AH28" s="51"/>
      <c r="AI28" s="51"/>
      <c r="AJ28" s="52"/>
      <c r="AK28" s="53"/>
      <c r="AL28" s="45"/>
      <c r="AM28" s="48"/>
    </row>
    <row r="29" spans="1:39" ht="96" x14ac:dyDescent="0.2">
      <c r="A29" s="22" t="s">
        <v>43</v>
      </c>
      <c r="B29" s="23" t="s">
        <v>77</v>
      </c>
      <c r="C29" s="54" t="s">
        <v>45</v>
      </c>
      <c r="D29" s="55"/>
      <c r="E29" s="56" t="s">
        <v>53</v>
      </c>
      <c r="F29" s="57"/>
      <c r="G29" s="27" t="s">
        <v>102</v>
      </c>
      <c r="H29" s="55" t="s">
        <v>55</v>
      </c>
      <c r="I29" s="28" t="s">
        <v>103</v>
      </c>
      <c r="J29" s="58"/>
      <c r="K29" s="60">
        <v>1000000</v>
      </c>
      <c r="L29" s="199">
        <v>101020501</v>
      </c>
      <c r="M29" s="60"/>
      <c r="N29" s="60">
        <f>K29</f>
        <v>1000000</v>
      </c>
      <c r="O29" s="60"/>
      <c r="P29" s="60"/>
      <c r="Q29" s="59"/>
      <c r="R29" s="58"/>
      <c r="S29" s="26" t="s">
        <v>106</v>
      </c>
      <c r="T29" s="47"/>
      <c r="U29" s="68">
        <f>K29</f>
        <v>1000000</v>
      </c>
      <c r="V29" s="45"/>
      <c r="W29" s="46"/>
      <c r="X29" s="47"/>
      <c r="Y29" s="48"/>
      <c r="Z29" s="49"/>
      <c r="AA29" s="44">
        <f t="shared" si="0"/>
        <v>800000</v>
      </c>
      <c r="AB29" s="69">
        <v>0</v>
      </c>
      <c r="AC29" s="36">
        <f t="shared" si="1"/>
        <v>200000</v>
      </c>
      <c r="AD29" s="37"/>
      <c r="AE29" s="37"/>
      <c r="AF29" s="50"/>
      <c r="AG29" s="51"/>
      <c r="AH29" s="51"/>
      <c r="AI29" s="51"/>
      <c r="AJ29" s="52"/>
      <c r="AK29" s="53"/>
      <c r="AL29" s="45"/>
      <c r="AM29" s="48"/>
    </row>
    <row r="30" spans="1:39" ht="96" x14ac:dyDescent="0.2">
      <c r="A30" s="22" t="s">
        <v>43</v>
      </c>
      <c r="B30" s="23" t="s">
        <v>77</v>
      </c>
      <c r="C30" s="54" t="s">
        <v>45</v>
      </c>
      <c r="D30" s="55"/>
      <c r="E30" s="56" t="s">
        <v>53</v>
      </c>
      <c r="F30" s="57"/>
      <c r="G30" s="27" t="s">
        <v>102</v>
      </c>
      <c r="H30" s="55" t="s">
        <v>55</v>
      </c>
      <c r="I30" s="28" t="s">
        <v>103</v>
      </c>
      <c r="J30" s="58"/>
      <c r="K30" s="60">
        <v>430041.31</v>
      </c>
      <c r="L30" s="199">
        <v>101020501</v>
      </c>
      <c r="M30" s="60"/>
      <c r="N30" s="60">
        <f>K30</f>
        <v>430041.31</v>
      </c>
      <c r="O30" s="60"/>
      <c r="P30" s="60"/>
      <c r="Q30" s="59"/>
      <c r="R30" s="58"/>
      <c r="S30" s="26" t="s">
        <v>107</v>
      </c>
      <c r="T30" s="47"/>
      <c r="U30" s="68">
        <f>K30</f>
        <v>430041.31</v>
      </c>
      <c r="V30" s="45"/>
      <c r="W30" s="46"/>
      <c r="X30" s="47"/>
      <c r="Y30" s="48"/>
      <c r="Z30" s="49"/>
      <c r="AA30" s="44">
        <f t="shared" si="0"/>
        <v>344033.04800000001</v>
      </c>
      <c r="AB30" s="31">
        <v>0</v>
      </c>
      <c r="AC30" s="36">
        <f t="shared" si="1"/>
        <v>86008.262000000002</v>
      </c>
      <c r="AD30" s="37"/>
      <c r="AE30" s="37"/>
      <c r="AF30" s="50"/>
      <c r="AG30" s="51"/>
      <c r="AH30" s="51"/>
      <c r="AI30" s="51"/>
      <c r="AJ30" s="52"/>
      <c r="AK30" s="53"/>
      <c r="AL30" s="45"/>
      <c r="AM30" s="48"/>
    </row>
    <row r="31" spans="1:39" s="133" customFormat="1" ht="69" customHeight="1" x14ac:dyDescent="0.2">
      <c r="A31" s="115" t="s">
        <v>43</v>
      </c>
      <c r="B31" s="116" t="s">
        <v>77</v>
      </c>
      <c r="C31" s="117" t="s">
        <v>45</v>
      </c>
      <c r="D31" s="118"/>
      <c r="E31" s="119" t="s">
        <v>108</v>
      </c>
      <c r="F31" s="120"/>
      <c r="G31" s="121" t="s">
        <v>102</v>
      </c>
      <c r="H31" s="118" t="s">
        <v>109</v>
      </c>
      <c r="I31" s="122" t="s">
        <v>110</v>
      </c>
      <c r="J31" s="121"/>
      <c r="K31" s="123">
        <v>387350</v>
      </c>
      <c r="L31" s="178" t="s">
        <v>308</v>
      </c>
      <c r="M31" s="178"/>
      <c r="N31" s="200" t="s">
        <v>316</v>
      </c>
      <c r="O31" s="123"/>
      <c r="P31" s="123"/>
      <c r="Q31" s="122" t="s">
        <v>111</v>
      </c>
      <c r="R31" s="121"/>
      <c r="S31" s="122" t="s">
        <v>305</v>
      </c>
      <c r="T31" s="124"/>
      <c r="U31" s="125"/>
      <c r="V31" s="125"/>
      <c r="W31" s="126"/>
      <c r="X31" s="124"/>
      <c r="Y31" s="127"/>
      <c r="Z31" s="128"/>
      <c r="AA31" s="123">
        <f>317500*1.22</f>
        <v>387350</v>
      </c>
      <c r="AB31" s="123">
        <f>317500*1.22</f>
        <v>387350</v>
      </c>
      <c r="AC31" s="129">
        <f>317500*1.22</f>
        <v>387350</v>
      </c>
      <c r="AD31" s="130">
        <f>317500*1.22</f>
        <v>387350</v>
      </c>
      <c r="AE31" s="131"/>
      <c r="AF31" s="132"/>
      <c r="AG31" s="125"/>
      <c r="AH31" s="125"/>
      <c r="AI31" s="125"/>
      <c r="AJ31" s="127"/>
      <c r="AK31" s="124"/>
      <c r="AL31" s="125"/>
      <c r="AM31" s="127"/>
    </row>
    <row r="32" spans="1:39" s="133" customFormat="1" ht="69" customHeight="1" x14ac:dyDescent="0.2">
      <c r="A32" s="147" t="s">
        <v>43</v>
      </c>
      <c r="B32" s="148" t="s">
        <v>77</v>
      </c>
      <c r="C32" s="148" t="s">
        <v>45</v>
      </c>
      <c r="D32" s="149"/>
      <c r="E32" s="150" t="s">
        <v>108</v>
      </c>
      <c r="F32" s="151"/>
      <c r="G32" s="152" t="s">
        <v>102</v>
      </c>
      <c r="H32" s="149" t="s">
        <v>109</v>
      </c>
      <c r="I32" s="153" t="s">
        <v>110</v>
      </c>
      <c r="J32" s="152"/>
      <c r="K32" s="154">
        <v>294650</v>
      </c>
      <c r="L32" s="178" t="s">
        <v>308</v>
      </c>
      <c r="M32" s="178"/>
      <c r="N32" s="200">
        <v>294650</v>
      </c>
      <c r="O32" s="123"/>
      <c r="P32" s="123"/>
      <c r="Q32" s="153" t="s">
        <v>306</v>
      </c>
      <c r="R32" s="121"/>
      <c r="S32" s="122" t="s">
        <v>305</v>
      </c>
      <c r="T32" s="124"/>
      <c r="U32" s="125"/>
      <c r="V32" s="125"/>
      <c r="W32" s="126"/>
      <c r="X32" s="124"/>
      <c r="Y32" s="127"/>
      <c r="Z32" s="128"/>
      <c r="AA32" s="155">
        <f>K32</f>
        <v>294650</v>
      </c>
      <c r="AB32" s="154">
        <f>AA32</f>
        <v>294650</v>
      </c>
      <c r="AC32" s="156">
        <v>115000</v>
      </c>
      <c r="AD32" s="157">
        <v>115000</v>
      </c>
      <c r="AE32" s="131"/>
      <c r="AF32" s="132"/>
      <c r="AG32" s="125"/>
      <c r="AH32" s="125"/>
      <c r="AI32" s="125"/>
      <c r="AJ32" s="127"/>
      <c r="AK32" s="124"/>
      <c r="AL32" s="125"/>
      <c r="AM32" s="127"/>
    </row>
    <row r="33" spans="1:39" s="133" customFormat="1" ht="73.5" customHeight="1" x14ac:dyDescent="0.2">
      <c r="A33" s="147" t="s">
        <v>43</v>
      </c>
      <c r="B33" s="148" t="s">
        <v>77</v>
      </c>
      <c r="C33" s="148" t="s">
        <v>45</v>
      </c>
      <c r="D33" s="149"/>
      <c r="E33" s="150" t="s">
        <v>108</v>
      </c>
      <c r="F33" s="151"/>
      <c r="G33" s="152" t="s">
        <v>102</v>
      </c>
      <c r="H33" s="149" t="s">
        <v>112</v>
      </c>
      <c r="I33" s="153" t="s">
        <v>110</v>
      </c>
      <c r="J33" s="152"/>
      <c r="K33" s="154">
        <v>1930000</v>
      </c>
      <c r="L33" s="178" t="s">
        <v>309</v>
      </c>
      <c r="M33" s="178"/>
      <c r="N33" s="200"/>
      <c r="O33" s="123"/>
      <c r="P33" s="123"/>
      <c r="Q33" s="153" t="s">
        <v>304</v>
      </c>
      <c r="R33" s="121"/>
      <c r="S33" s="122" t="s">
        <v>305</v>
      </c>
      <c r="T33" s="124"/>
      <c r="U33" s="125"/>
      <c r="V33" s="125"/>
      <c r="W33" s="126"/>
      <c r="X33" s="124"/>
      <c r="Y33" s="127"/>
      <c r="Z33" s="128"/>
      <c r="AA33" s="134">
        <v>1930000</v>
      </c>
      <c r="AB33" s="123">
        <f>AA33</f>
        <v>1930000</v>
      </c>
      <c r="AC33" s="129">
        <f>AB33</f>
        <v>1930000</v>
      </c>
      <c r="AD33" s="129">
        <f>AC33</f>
        <v>1930000</v>
      </c>
      <c r="AE33" s="123"/>
      <c r="AF33" s="132"/>
      <c r="AG33" s="125"/>
      <c r="AH33" s="125"/>
      <c r="AI33" s="125"/>
      <c r="AJ33" s="127"/>
      <c r="AK33" s="124"/>
      <c r="AL33" s="125"/>
      <c r="AM33" s="127"/>
    </row>
    <row r="34" spans="1:39" s="133" customFormat="1" ht="49.5" customHeight="1" x14ac:dyDescent="0.2">
      <c r="A34" s="115" t="s">
        <v>43</v>
      </c>
      <c r="B34" s="116" t="s">
        <v>77</v>
      </c>
      <c r="C34" s="117" t="s">
        <v>45</v>
      </c>
      <c r="D34" s="118"/>
      <c r="E34" s="119" t="s">
        <v>108</v>
      </c>
      <c r="F34" s="120"/>
      <c r="G34" s="121" t="s">
        <v>102</v>
      </c>
      <c r="H34" s="118" t="s">
        <v>113</v>
      </c>
      <c r="I34" s="122" t="s">
        <v>114</v>
      </c>
      <c r="J34" s="121"/>
      <c r="K34" s="154">
        <f>8000000</f>
        <v>8000000</v>
      </c>
      <c r="L34" s="178" t="s">
        <v>310</v>
      </c>
      <c r="M34" s="178" t="s">
        <v>317</v>
      </c>
      <c r="N34" s="200"/>
      <c r="O34" s="123"/>
      <c r="P34" s="123"/>
      <c r="Q34" s="135" t="s">
        <v>115</v>
      </c>
      <c r="R34" s="121"/>
      <c r="S34" s="122" t="s">
        <v>305</v>
      </c>
      <c r="T34" s="124"/>
      <c r="U34" s="125"/>
      <c r="V34" s="125"/>
      <c r="W34" s="126"/>
      <c r="X34" s="124"/>
      <c r="Y34" s="127"/>
      <c r="Z34" s="128"/>
      <c r="AA34" s="134">
        <v>8000000</v>
      </c>
      <c r="AB34" s="123">
        <f>AA34</f>
        <v>8000000</v>
      </c>
      <c r="AC34" s="129">
        <v>4270000</v>
      </c>
      <c r="AD34" s="129">
        <v>2500000</v>
      </c>
      <c r="AE34" s="123"/>
      <c r="AF34" s="132"/>
      <c r="AG34" s="125"/>
      <c r="AH34" s="125"/>
      <c r="AI34" s="125"/>
      <c r="AJ34" s="127"/>
      <c r="AK34" s="124"/>
      <c r="AL34" s="125"/>
      <c r="AM34" s="127"/>
    </row>
    <row r="35" spans="1:39" s="133" customFormat="1" ht="36" x14ac:dyDescent="0.2">
      <c r="A35" s="115" t="s">
        <v>43</v>
      </c>
      <c r="B35" s="116" t="s">
        <v>77</v>
      </c>
      <c r="C35" s="117" t="s">
        <v>45</v>
      </c>
      <c r="D35" s="118"/>
      <c r="E35" s="119" t="s">
        <v>108</v>
      </c>
      <c r="F35" s="120"/>
      <c r="G35" s="121" t="s">
        <v>102</v>
      </c>
      <c r="H35" s="118" t="s">
        <v>116</v>
      </c>
      <c r="I35" s="118" t="s">
        <v>116</v>
      </c>
      <c r="J35" s="121"/>
      <c r="K35" s="154">
        <v>250000</v>
      </c>
      <c r="L35" s="178" t="s">
        <v>310</v>
      </c>
      <c r="M35" s="178" t="s">
        <v>318</v>
      </c>
      <c r="N35" s="200"/>
      <c r="O35" s="123"/>
      <c r="P35" s="123"/>
      <c r="Q35" s="122" t="s">
        <v>117</v>
      </c>
      <c r="R35" s="121"/>
      <c r="S35" s="122" t="s">
        <v>305</v>
      </c>
      <c r="T35" s="124"/>
      <c r="U35" s="125"/>
      <c r="V35" s="125"/>
      <c r="W35" s="126"/>
      <c r="X35" s="124"/>
      <c r="Y35" s="127"/>
      <c r="Z35" s="128"/>
      <c r="AA35" s="134">
        <v>250000</v>
      </c>
      <c r="AB35" s="123">
        <v>250000</v>
      </c>
      <c r="AC35" s="129">
        <v>250000</v>
      </c>
      <c r="AD35" s="129">
        <v>250000</v>
      </c>
      <c r="AE35" s="123"/>
      <c r="AF35" s="132"/>
      <c r="AG35" s="125"/>
      <c r="AH35" s="125"/>
      <c r="AI35" s="125"/>
      <c r="AJ35" s="127"/>
      <c r="AK35" s="124"/>
      <c r="AL35" s="125"/>
      <c r="AM35" s="127"/>
    </row>
    <row r="36" spans="1:39" s="133" customFormat="1" ht="36" x14ac:dyDescent="0.2">
      <c r="A36" s="115" t="s">
        <v>43</v>
      </c>
      <c r="B36" s="116" t="s">
        <v>77</v>
      </c>
      <c r="C36" s="117" t="s">
        <v>45</v>
      </c>
      <c r="D36" s="118"/>
      <c r="E36" s="119" t="s">
        <v>108</v>
      </c>
      <c r="F36" s="120"/>
      <c r="G36" s="121" t="s">
        <v>102</v>
      </c>
      <c r="H36" s="118" t="s">
        <v>116</v>
      </c>
      <c r="I36" s="118" t="s">
        <v>116</v>
      </c>
      <c r="J36" s="121"/>
      <c r="K36" s="154">
        <v>150000</v>
      </c>
      <c r="L36" s="178" t="s">
        <v>308</v>
      </c>
      <c r="M36" s="178" t="s">
        <v>319</v>
      </c>
      <c r="N36" s="200"/>
      <c r="O36" s="123"/>
      <c r="P36" s="123"/>
      <c r="Q36" s="122" t="s">
        <v>118</v>
      </c>
      <c r="R36" s="121"/>
      <c r="S36" s="122" t="s">
        <v>305</v>
      </c>
      <c r="T36" s="124"/>
      <c r="U36" s="125"/>
      <c r="V36" s="125"/>
      <c r="W36" s="126"/>
      <c r="X36" s="124"/>
      <c r="Y36" s="127"/>
      <c r="Z36" s="128"/>
      <c r="AA36" s="134">
        <v>150000</v>
      </c>
      <c r="AB36" s="123">
        <v>150000</v>
      </c>
      <c r="AC36" s="129">
        <v>150000</v>
      </c>
      <c r="AD36" s="129">
        <v>150000</v>
      </c>
      <c r="AE36" s="123"/>
      <c r="AF36" s="132"/>
      <c r="AG36" s="125"/>
      <c r="AH36" s="125"/>
      <c r="AI36" s="125"/>
      <c r="AJ36" s="127"/>
      <c r="AK36" s="124"/>
      <c r="AL36" s="125"/>
      <c r="AM36" s="127"/>
    </row>
    <row r="37" spans="1:39" s="133" customFormat="1" ht="36" x14ac:dyDescent="0.2">
      <c r="A37" s="162" t="s">
        <v>43</v>
      </c>
      <c r="B37" s="163" t="s">
        <v>77</v>
      </c>
      <c r="C37" s="164" t="s">
        <v>45</v>
      </c>
      <c r="D37" s="165"/>
      <c r="E37" s="166" t="s">
        <v>119</v>
      </c>
      <c r="F37" s="167"/>
      <c r="G37" s="168" t="s">
        <v>102</v>
      </c>
      <c r="H37" s="165" t="s">
        <v>120</v>
      </c>
      <c r="I37" s="169" t="s">
        <v>121</v>
      </c>
      <c r="J37" s="168"/>
      <c r="K37" s="170">
        <v>2000000</v>
      </c>
      <c r="L37" s="178" t="s">
        <v>311</v>
      </c>
      <c r="M37" s="178"/>
      <c r="N37" s="200">
        <v>2000000</v>
      </c>
      <c r="O37" s="123"/>
      <c r="P37" s="123"/>
      <c r="Q37" s="171" t="s">
        <v>115</v>
      </c>
      <c r="R37" s="121"/>
      <c r="S37" s="172" t="s">
        <v>305</v>
      </c>
      <c r="T37" s="124"/>
      <c r="U37" s="125"/>
      <c r="V37" s="125"/>
      <c r="W37" s="126"/>
      <c r="X37" s="124"/>
      <c r="Y37" s="127"/>
      <c r="Z37" s="128"/>
      <c r="AA37" s="173">
        <v>2000000</v>
      </c>
      <c r="AB37" s="174">
        <v>2000000</v>
      </c>
      <c r="AC37" s="175">
        <v>1700000</v>
      </c>
      <c r="AD37" s="175">
        <v>1700000</v>
      </c>
      <c r="AE37" s="123"/>
      <c r="AF37" s="132"/>
      <c r="AG37" s="125"/>
      <c r="AH37" s="125"/>
      <c r="AI37" s="125"/>
      <c r="AJ37" s="127"/>
      <c r="AK37" s="124"/>
      <c r="AL37" s="125"/>
      <c r="AM37" s="127"/>
    </row>
    <row r="38" spans="1:39" ht="48" x14ac:dyDescent="0.2">
      <c r="A38" s="22" t="s">
        <v>43</v>
      </c>
      <c r="B38" s="54" t="s">
        <v>44</v>
      </c>
      <c r="C38" s="54" t="s">
        <v>45</v>
      </c>
      <c r="D38" s="55" t="s">
        <v>46</v>
      </c>
      <c r="E38" s="56" t="s">
        <v>312</v>
      </c>
      <c r="F38" s="57"/>
      <c r="G38" s="58" t="s">
        <v>47</v>
      </c>
      <c r="H38" s="24" t="s">
        <v>122</v>
      </c>
      <c r="I38" s="28" t="s">
        <v>123</v>
      </c>
      <c r="J38" s="27"/>
      <c r="K38" s="29">
        <v>2914475.85</v>
      </c>
      <c r="L38" s="29" t="s">
        <v>314</v>
      </c>
      <c r="M38" s="29">
        <f>K38*0.4</f>
        <v>1165790.3400000001</v>
      </c>
      <c r="N38" s="29">
        <f>K38*0.6</f>
        <v>1748685.51</v>
      </c>
      <c r="O38" s="29"/>
      <c r="P38" s="29"/>
      <c r="Q38" s="28"/>
      <c r="R38" s="27"/>
      <c r="S38" s="28" t="s">
        <v>124</v>
      </c>
      <c r="T38" s="70">
        <f>K38*0.95</f>
        <v>2768752.0575000001</v>
      </c>
      <c r="U38" s="68">
        <f>K38*0.05</f>
        <v>145723.79250000001</v>
      </c>
      <c r="V38" s="45"/>
      <c r="W38" s="46"/>
      <c r="X38" s="47"/>
      <c r="Y38" s="48"/>
      <c r="Z38" s="49"/>
      <c r="AA38" s="44">
        <f>K38*0.8</f>
        <v>2331580.6800000002</v>
      </c>
      <c r="AB38" s="31">
        <v>0</v>
      </c>
      <c r="AC38" s="36">
        <f>K38*0.2</f>
        <v>582895.17000000004</v>
      </c>
      <c r="AD38" s="71"/>
      <c r="AE38" s="71"/>
      <c r="AF38" s="72"/>
      <c r="AG38" s="45"/>
      <c r="AH38" s="45"/>
      <c r="AI38" s="45"/>
      <c r="AJ38" s="48"/>
      <c r="AK38" s="47"/>
      <c r="AL38" s="45"/>
      <c r="AM38" s="48"/>
    </row>
    <row r="39" spans="1:39" ht="168" x14ac:dyDescent="0.2">
      <c r="A39" s="22" t="s">
        <v>43</v>
      </c>
      <c r="B39" s="54" t="s">
        <v>44</v>
      </c>
      <c r="C39" s="54" t="s">
        <v>45</v>
      </c>
      <c r="D39" s="55" t="s">
        <v>125</v>
      </c>
      <c r="E39" s="56" t="s">
        <v>65</v>
      </c>
      <c r="F39" s="57"/>
      <c r="G39" s="58" t="s">
        <v>47</v>
      </c>
      <c r="H39" s="24" t="s">
        <v>126</v>
      </c>
      <c r="I39" s="73" t="s">
        <v>127</v>
      </c>
      <c r="J39" s="27" t="str">
        <f t="shared" ref="J39:J46" si="4">CONCATENATE(G39,"-",I39)</f>
        <v xml:space="preserve">Ospedale San Giovanni Evangelista Tivoli-Adeguamento normativa antincendio </v>
      </c>
      <c r="K39" s="29">
        <f t="shared" ref="K39:K46" si="5">AA39</f>
        <v>2571660</v>
      </c>
      <c r="L39" s="198">
        <v>101020301</v>
      </c>
      <c r="M39" s="29">
        <f t="shared" ref="M39:M46" si="6">K39</f>
        <v>2571660</v>
      </c>
      <c r="N39" s="29"/>
      <c r="O39" s="29"/>
      <c r="P39" s="29"/>
      <c r="Q39" s="74" t="s">
        <v>128</v>
      </c>
      <c r="R39" s="27" t="s">
        <v>129</v>
      </c>
      <c r="S39" s="75"/>
      <c r="T39" s="72"/>
      <c r="U39" s="45"/>
      <c r="V39" s="45"/>
      <c r="W39" s="46"/>
      <c r="X39" s="47"/>
      <c r="Y39" s="48"/>
      <c r="Z39" s="49"/>
      <c r="AA39" s="76">
        <v>2571660</v>
      </c>
      <c r="AB39" s="45"/>
      <c r="AC39" s="77"/>
      <c r="AD39" s="78"/>
      <c r="AE39" s="78"/>
      <c r="AF39" s="72"/>
      <c r="AG39" s="45"/>
      <c r="AH39" s="45"/>
      <c r="AI39" s="45"/>
      <c r="AJ39" s="48"/>
      <c r="AK39" s="47"/>
      <c r="AL39" s="45"/>
      <c r="AM39" s="48"/>
    </row>
    <row r="40" spans="1:39" ht="168" x14ac:dyDescent="0.2">
      <c r="A40" s="22" t="s">
        <v>43</v>
      </c>
      <c r="B40" s="54" t="s">
        <v>130</v>
      </c>
      <c r="C40" s="54" t="s">
        <v>45</v>
      </c>
      <c r="D40" s="55" t="s">
        <v>131</v>
      </c>
      <c r="E40" s="56" t="s">
        <v>65</v>
      </c>
      <c r="F40" s="57"/>
      <c r="G40" s="58" t="s">
        <v>84</v>
      </c>
      <c r="H40" s="24" t="s">
        <v>126</v>
      </c>
      <c r="I40" s="73" t="s">
        <v>127</v>
      </c>
      <c r="J40" s="27" t="str">
        <f t="shared" si="4"/>
        <v xml:space="preserve">Ospedale Parodi Delfino Colleferro (Rm)-Adeguamento normativa antincendio </v>
      </c>
      <c r="K40" s="29">
        <f t="shared" si="5"/>
        <v>1318800</v>
      </c>
      <c r="L40" s="198">
        <v>101020301</v>
      </c>
      <c r="M40" s="29">
        <f t="shared" si="6"/>
        <v>1318800</v>
      </c>
      <c r="N40" s="29"/>
      <c r="O40" s="29"/>
      <c r="P40" s="29"/>
      <c r="Q40" s="74" t="s">
        <v>128</v>
      </c>
      <c r="R40" s="27" t="s">
        <v>129</v>
      </c>
      <c r="S40" s="75"/>
      <c r="T40" s="72"/>
      <c r="U40" s="45"/>
      <c r="V40" s="45"/>
      <c r="W40" s="46"/>
      <c r="X40" s="47"/>
      <c r="Y40" s="48"/>
      <c r="Z40" s="49"/>
      <c r="AA40" s="76">
        <v>1318800</v>
      </c>
      <c r="AB40" s="45"/>
      <c r="AC40" s="77"/>
      <c r="AD40" s="37"/>
      <c r="AE40" s="37"/>
      <c r="AF40" s="72"/>
      <c r="AG40" s="45"/>
      <c r="AH40" s="45"/>
      <c r="AI40" s="45"/>
      <c r="AJ40" s="48"/>
      <c r="AK40" s="47"/>
      <c r="AL40" s="45"/>
      <c r="AM40" s="48"/>
    </row>
    <row r="41" spans="1:39" ht="168" x14ac:dyDescent="0.2">
      <c r="A41" s="22" t="s">
        <v>43</v>
      </c>
      <c r="B41" s="54" t="s">
        <v>63</v>
      </c>
      <c r="C41" s="54" t="s">
        <v>45</v>
      </c>
      <c r="D41" s="55" t="s">
        <v>132</v>
      </c>
      <c r="E41" s="56" t="s">
        <v>65</v>
      </c>
      <c r="F41" s="57"/>
      <c r="G41" s="27" t="s">
        <v>66</v>
      </c>
      <c r="H41" s="24" t="s">
        <v>126</v>
      </c>
      <c r="I41" s="73" t="s">
        <v>127</v>
      </c>
      <c r="J41" s="27" t="str">
        <f t="shared" si="4"/>
        <v xml:space="preserve">Ospedale Palestrina -Adeguamento normativa antincendio </v>
      </c>
      <c r="K41" s="29">
        <f t="shared" si="5"/>
        <v>1714440</v>
      </c>
      <c r="L41" s="198">
        <v>101020301</v>
      </c>
      <c r="M41" s="29">
        <f t="shared" si="6"/>
        <v>1714440</v>
      </c>
      <c r="N41" s="29"/>
      <c r="O41" s="29"/>
      <c r="P41" s="29"/>
      <c r="Q41" s="74" t="s">
        <v>128</v>
      </c>
      <c r="R41" s="27" t="s">
        <v>129</v>
      </c>
      <c r="S41" s="75"/>
      <c r="T41" s="72"/>
      <c r="U41" s="45"/>
      <c r="V41" s="45"/>
      <c r="W41" s="46"/>
      <c r="X41" s="47"/>
      <c r="Y41" s="48"/>
      <c r="Z41" s="49"/>
      <c r="AA41" s="76">
        <v>1714440</v>
      </c>
      <c r="AB41" s="45"/>
      <c r="AC41" s="77"/>
      <c r="AD41" s="37"/>
      <c r="AE41" s="37"/>
      <c r="AF41" s="72"/>
      <c r="AG41" s="45"/>
      <c r="AH41" s="45"/>
      <c r="AI41" s="45"/>
      <c r="AJ41" s="48"/>
      <c r="AK41" s="47"/>
      <c r="AL41" s="45"/>
      <c r="AM41" s="48"/>
    </row>
    <row r="42" spans="1:39" ht="168" x14ac:dyDescent="0.2">
      <c r="A42" s="22" t="s">
        <v>43</v>
      </c>
      <c r="B42" s="54" t="s">
        <v>63</v>
      </c>
      <c r="C42" s="54" t="s">
        <v>45</v>
      </c>
      <c r="D42" s="55" t="s">
        <v>133</v>
      </c>
      <c r="E42" s="56" t="s">
        <v>65</v>
      </c>
      <c r="F42" s="57"/>
      <c r="G42" s="27" t="s">
        <v>66</v>
      </c>
      <c r="H42" s="24" t="s">
        <v>126</v>
      </c>
      <c r="I42" s="73" t="s">
        <v>127</v>
      </c>
      <c r="J42" s="27" t="str">
        <f t="shared" si="4"/>
        <v xml:space="preserve">Ospedale Palestrina -Adeguamento normativa antincendio </v>
      </c>
      <c r="K42" s="29">
        <f t="shared" si="5"/>
        <v>527520</v>
      </c>
      <c r="L42" s="198">
        <v>101020301</v>
      </c>
      <c r="M42" s="29">
        <f t="shared" si="6"/>
        <v>527520</v>
      </c>
      <c r="N42" s="29"/>
      <c r="O42" s="29"/>
      <c r="P42" s="29"/>
      <c r="Q42" s="74" t="s">
        <v>128</v>
      </c>
      <c r="R42" s="27" t="s">
        <v>129</v>
      </c>
      <c r="S42" s="75"/>
      <c r="T42" s="72"/>
      <c r="U42" s="45"/>
      <c r="V42" s="45"/>
      <c r="W42" s="46"/>
      <c r="X42" s="47"/>
      <c r="Y42" s="48"/>
      <c r="Z42" s="49"/>
      <c r="AA42" s="76">
        <v>527520</v>
      </c>
      <c r="AB42" s="45"/>
      <c r="AC42" s="77"/>
      <c r="AD42" s="37"/>
      <c r="AE42" s="37"/>
      <c r="AF42" s="72"/>
      <c r="AG42" s="45"/>
      <c r="AH42" s="45"/>
      <c r="AI42" s="45"/>
      <c r="AJ42" s="48"/>
      <c r="AK42" s="47"/>
      <c r="AL42" s="45"/>
      <c r="AM42" s="48"/>
    </row>
    <row r="43" spans="1:39" ht="168" x14ac:dyDescent="0.2">
      <c r="A43" s="22" t="s">
        <v>43</v>
      </c>
      <c r="B43" s="54" t="s">
        <v>134</v>
      </c>
      <c r="C43" s="54" t="s">
        <v>45</v>
      </c>
      <c r="D43" s="55" t="s">
        <v>135</v>
      </c>
      <c r="E43" s="56" t="s">
        <v>65</v>
      </c>
      <c r="F43" s="57"/>
      <c r="G43" s="58" t="s">
        <v>136</v>
      </c>
      <c r="H43" s="24" t="s">
        <v>126</v>
      </c>
      <c r="I43" s="73" t="s">
        <v>127</v>
      </c>
      <c r="J43" s="27" t="str">
        <f t="shared" si="4"/>
        <v xml:space="preserve">Ospedale di Monterotondo-Adeguamento normativa antincendio </v>
      </c>
      <c r="K43" s="29">
        <f>AA43</f>
        <v>1978200</v>
      </c>
      <c r="L43" s="198">
        <v>101020301</v>
      </c>
      <c r="M43" s="29">
        <f t="shared" si="6"/>
        <v>1978200</v>
      </c>
      <c r="N43" s="29"/>
      <c r="O43" s="29"/>
      <c r="P43" s="29"/>
      <c r="Q43" s="74" t="s">
        <v>128</v>
      </c>
      <c r="R43" s="27" t="s">
        <v>129</v>
      </c>
      <c r="S43" s="75"/>
      <c r="T43" s="72"/>
      <c r="U43" s="45"/>
      <c r="V43" s="45"/>
      <c r="W43" s="46"/>
      <c r="X43" s="47"/>
      <c r="Y43" s="48"/>
      <c r="Z43" s="49"/>
      <c r="AA43" s="76">
        <v>1978200</v>
      </c>
      <c r="AB43" s="45"/>
      <c r="AC43" s="77"/>
      <c r="AD43" s="37"/>
      <c r="AE43" s="37"/>
      <c r="AF43" s="72"/>
      <c r="AG43" s="45"/>
      <c r="AH43" s="45"/>
      <c r="AI43" s="45"/>
      <c r="AJ43" s="48"/>
      <c r="AK43" s="47"/>
      <c r="AL43" s="45"/>
      <c r="AM43" s="48"/>
    </row>
    <row r="44" spans="1:39" ht="168" x14ac:dyDescent="0.2">
      <c r="A44" s="22" t="s">
        <v>43</v>
      </c>
      <c r="B44" s="54" t="s">
        <v>59</v>
      </c>
      <c r="C44" s="54" t="s">
        <v>45</v>
      </c>
      <c r="D44" s="55" t="s">
        <v>137</v>
      </c>
      <c r="E44" s="56" t="s">
        <v>65</v>
      </c>
      <c r="F44" s="57"/>
      <c r="G44" s="58" t="s">
        <v>138</v>
      </c>
      <c r="H44" s="24" t="s">
        <v>126</v>
      </c>
      <c r="I44" s="73" t="s">
        <v>127</v>
      </c>
      <c r="J44" s="27" t="str">
        <f t="shared" si="4"/>
        <v xml:space="preserve">Ospedale di Subiaco-Adeguamento normativa antincendio </v>
      </c>
      <c r="K44" s="29">
        <f t="shared" si="5"/>
        <v>923160</v>
      </c>
      <c r="L44" s="198">
        <v>101020301</v>
      </c>
      <c r="M44" s="29">
        <f t="shared" si="6"/>
        <v>923160</v>
      </c>
      <c r="N44" s="29"/>
      <c r="O44" s="29"/>
      <c r="P44" s="29"/>
      <c r="Q44" s="74" t="s">
        <v>128</v>
      </c>
      <c r="R44" s="27" t="s">
        <v>129</v>
      </c>
      <c r="S44" s="75"/>
      <c r="T44" s="72"/>
      <c r="U44" s="45"/>
      <c r="V44" s="45"/>
      <c r="W44" s="46"/>
      <c r="X44" s="47"/>
      <c r="Y44" s="48"/>
      <c r="Z44" s="49"/>
      <c r="AA44" s="76">
        <v>923160</v>
      </c>
      <c r="AB44" s="45"/>
      <c r="AC44" s="77"/>
      <c r="AD44" s="37"/>
      <c r="AE44" s="37"/>
      <c r="AF44" s="72"/>
      <c r="AG44" s="45"/>
      <c r="AH44" s="45"/>
      <c r="AI44" s="45"/>
      <c r="AJ44" s="48"/>
      <c r="AK44" s="47"/>
      <c r="AL44" s="45"/>
      <c r="AM44" s="48"/>
    </row>
    <row r="45" spans="1:39" ht="168" x14ac:dyDescent="0.2">
      <c r="A45" s="22" t="s">
        <v>43</v>
      </c>
      <c r="B45" s="54" t="s">
        <v>59</v>
      </c>
      <c r="C45" s="54" t="s">
        <v>45</v>
      </c>
      <c r="D45" s="55" t="s">
        <v>139</v>
      </c>
      <c r="E45" s="56" t="s">
        <v>65</v>
      </c>
      <c r="F45" s="57"/>
      <c r="G45" s="58" t="s">
        <v>140</v>
      </c>
      <c r="H45" s="24" t="s">
        <v>126</v>
      </c>
      <c r="I45" s="73" t="s">
        <v>127</v>
      </c>
      <c r="J45" s="27" t="str">
        <f t="shared" si="4"/>
        <v xml:space="preserve">Ospedale di Subiaco e distretti-Adeguamento normativa antincendio </v>
      </c>
      <c r="K45" s="29">
        <f t="shared" si="5"/>
        <v>527520</v>
      </c>
      <c r="L45" s="198">
        <v>101020301</v>
      </c>
      <c r="M45" s="29">
        <f t="shared" si="6"/>
        <v>527520</v>
      </c>
      <c r="N45" s="29"/>
      <c r="O45" s="29"/>
      <c r="P45" s="29"/>
      <c r="Q45" s="74" t="s">
        <v>128</v>
      </c>
      <c r="R45" s="27" t="s">
        <v>129</v>
      </c>
      <c r="S45" s="75"/>
      <c r="T45" s="72"/>
      <c r="U45" s="45"/>
      <c r="V45" s="45"/>
      <c r="W45" s="46"/>
      <c r="X45" s="47"/>
      <c r="Y45" s="48"/>
      <c r="Z45" s="49"/>
      <c r="AA45" s="76">
        <v>527520</v>
      </c>
      <c r="AB45" s="45"/>
      <c r="AC45" s="77"/>
      <c r="AD45" s="37"/>
      <c r="AE45" s="37"/>
      <c r="AF45" s="72"/>
      <c r="AG45" s="45"/>
      <c r="AH45" s="45"/>
      <c r="AI45" s="45"/>
      <c r="AJ45" s="48"/>
      <c r="AK45" s="47"/>
      <c r="AL45" s="45"/>
      <c r="AM45" s="48"/>
    </row>
    <row r="46" spans="1:39" ht="168" x14ac:dyDescent="0.2">
      <c r="A46" s="22" t="s">
        <v>43</v>
      </c>
      <c r="B46" s="54" t="s">
        <v>141</v>
      </c>
      <c r="C46" s="54" t="s">
        <v>45</v>
      </c>
      <c r="D46" s="55" t="s">
        <v>142</v>
      </c>
      <c r="E46" s="56" t="s">
        <v>65</v>
      </c>
      <c r="F46" s="57"/>
      <c r="G46" s="58" t="s">
        <v>143</v>
      </c>
      <c r="H46" s="24" t="s">
        <v>126</v>
      </c>
      <c r="I46" s="73" t="s">
        <v>127</v>
      </c>
      <c r="J46" s="27" t="str">
        <f t="shared" si="4"/>
        <v xml:space="preserve">Casa della Salute Palombara Sabina-Adeguamento normativa antincendio </v>
      </c>
      <c r="K46" s="29">
        <f t="shared" si="5"/>
        <v>1529808</v>
      </c>
      <c r="L46" s="198">
        <v>101020301</v>
      </c>
      <c r="M46" s="29">
        <f t="shared" si="6"/>
        <v>1529808</v>
      </c>
      <c r="N46" s="29"/>
      <c r="O46" s="29"/>
      <c r="P46" s="29"/>
      <c r="Q46" s="74" t="s">
        <v>128</v>
      </c>
      <c r="R46" s="27" t="s">
        <v>129</v>
      </c>
      <c r="S46" s="75"/>
      <c r="T46" s="72"/>
      <c r="U46" s="45"/>
      <c r="V46" s="45"/>
      <c r="W46" s="46"/>
      <c r="X46" s="47"/>
      <c r="Y46" s="48"/>
      <c r="Z46" s="49"/>
      <c r="AA46" s="76">
        <v>1529808</v>
      </c>
      <c r="AB46" s="45"/>
      <c r="AC46" s="77"/>
      <c r="AD46" s="37"/>
      <c r="AE46" s="37"/>
      <c r="AF46" s="72"/>
      <c r="AG46" s="45"/>
      <c r="AH46" s="45"/>
      <c r="AI46" s="45"/>
      <c r="AJ46" s="48"/>
      <c r="AK46" s="47"/>
      <c r="AL46" s="45"/>
      <c r="AM46" s="48"/>
    </row>
    <row r="47" spans="1:39" ht="84" x14ac:dyDescent="0.2">
      <c r="A47" s="22" t="s">
        <v>43</v>
      </c>
      <c r="B47" s="23" t="s">
        <v>77</v>
      </c>
      <c r="C47" s="54" t="s">
        <v>45</v>
      </c>
      <c r="D47" s="55" t="s">
        <v>144</v>
      </c>
      <c r="E47" s="56" t="s">
        <v>145</v>
      </c>
      <c r="F47" s="57"/>
      <c r="G47" s="58" t="s">
        <v>84</v>
      </c>
      <c r="H47" s="24" t="s">
        <v>126</v>
      </c>
      <c r="I47" s="24" t="s">
        <v>146</v>
      </c>
      <c r="J47" s="27"/>
      <c r="K47" s="29">
        <v>2394712</v>
      </c>
      <c r="L47" s="198">
        <v>101020501</v>
      </c>
      <c r="M47" s="29"/>
      <c r="N47" s="29">
        <f t="shared" ref="N47:N52" si="7">K47</f>
        <v>2394712</v>
      </c>
      <c r="O47" s="29"/>
      <c r="P47" s="29"/>
      <c r="Q47" s="79" t="s">
        <v>147</v>
      </c>
      <c r="R47" s="27" t="s">
        <v>129</v>
      </c>
      <c r="S47" s="28"/>
      <c r="T47" s="72"/>
      <c r="U47" s="45"/>
      <c r="V47" s="45"/>
      <c r="W47" s="46"/>
      <c r="X47" s="47"/>
      <c r="Y47" s="48"/>
      <c r="Z47" s="49"/>
      <c r="AA47" s="29">
        <v>2394712</v>
      </c>
      <c r="AB47" s="45"/>
      <c r="AC47" s="77"/>
      <c r="AD47" s="37"/>
      <c r="AE47" s="37"/>
      <c r="AF47" s="72"/>
      <c r="AG47" s="45"/>
      <c r="AH47" s="45"/>
      <c r="AI47" s="45"/>
      <c r="AJ47" s="48"/>
      <c r="AK47" s="47"/>
      <c r="AL47" s="45"/>
      <c r="AM47" s="48"/>
    </row>
    <row r="48" spans="1:39" ht="84" x14ac:dyDescent="0.2">
      <c r="A48" s="22" t="s">
        <v>43</v>
      </c>
      <c r="B48" s="23" t="s">
        <v>77</v>
      </c>
      <c r="C48" s="54" t="s">
        <v>45</v>
      </c>
      <c r="D48" s="55" t="s">
        <v>148</v>
      </c>
      <c r="E48" s="56" t="s">
        <v>145</v>
      </c>
      <c r="F48" s="57"/>
      <c r="G48" s="58" t="s">
        <v>136</v>
      </c>
      <c r="H48" s="24" t="s">
        <v>126</v>
      </c>
      <c r="I48" s="24" t="s">
        <v>146</v>
      </c>
      <c r="J48" s="27"/>
      <c r="K48" s="29">
        <v>3172040</v>
      </c>
      <c r="L48" s="198">
        <v>101020501</v>
      </c>
      <c r="M48" s="29"/>
      <c r="N48" s="29">
        <f t="shared" si="7"/>
        <v>3172040</v>
      </c>
      <c r="O48" s="29"/>
      <c r="P48" s="29"/>
      <c r="Q48" s="79" t="s">
        <v>147</v>
      </c>
      <c r="R48" s="27" t="s">
        <v>129</v>
      </c>
      <c r="S48" s="28"/>
      <c r="T48" s="72"/>
      <c r="U48" s="45"/>
      <c r="V48" s="45"/>
      <c r="W48" s="46"/>
      <c r="X48" s="47"/>
      <c r="Y48" s="48"/>
      <c r="Z48" s="49"/>
      <c r="AA48" s="29">
        <v>3172040</v>
      </c>
      <c r="AB48" s="45"/>
      <c r="AC48" s="77"/>
      <c r="AD48" s="37"/>
      <c r="AE48" s="37"/>
      <c r="AF48" s="72"/>
      <c r="AG48" s="45"/>
      <c r="AH48" s="45"/>
      <c r="AI48" s="45"/>
      <c r="AJ48" s="48"/>
      <c r="AK48" s="47"/>
      <c r="AL48" s="45"/>
      <c r="AM48" s="48"/>
    </row>
    <row r="49" spans="1:39" ht="84" x14ac:dyDescent="0.2">
      <c r="A49" s="22" t="s">
        <v>43</v>
      </c>
      <c r="B49" s="54" t="s">
        <v>44</v>
      </c>
      <c r="C49" s="54" t="s">
        <v>45</v>
      </c>
      <c r="D49" s="55" t="s">
        <v>125</v>
      </c>
      <c r="E49" s="56" t="s">
        <v>145</v>
      </c>
      <c r="F49" s="57"/>
      <c r="G49" s="58" t="s">
        <v>47</v>
      </c>
      <c r="H49" s="24" t="s">
        <v>126</v>
      </c>
      <c r="I49" s="24" t="s">
        <v>146</v>
      </c>
      <c r="J49" s="27"/>
      <c r="K49" s="29">
        <v>2394150</v>
      </c>
      <c r="L49" s="198">
        <v>101020501</v>
      </c>
      <c r="M49" s="29"/>
      <c r="N49" s="29">
        <f t="shared" si="7"/>
        <v>2394150</v>
      </c>
      <c r="O49" s="29"/>
      <c r="P49" s="29"/>
      <c r="Q49" s="79" t="s">
        <v>147</v>
      </c>
      <c r="R49" s="27" t="s">
        <v>129</v>
      </c>
      <c r="S49" s="28"/>
      <c r="T49" s="72"/>
      <c r="U49" s="45"/>
      <c r="V49" s="45"/>
      <c r="W49" s="46"/>
      <c r="X49" s="47"/>
      <c r="Y49" s="48"/>
      <c r="Z49" s="49"/>
      <c r="AA49" s="29">
        <v>2394150</v>
      </c>
      <c r="AB49" s="45"/>
      <c r="AC49" s="77"/>
      <c r="AD49" s="37"/>
      <c r="AE49" s="37"/>
      <c r="AF49" s="72"/>
      <c r="AG49" s="45"/>
      <c r="AH49" s="45"/>
      <c r="AI49" s="45"/>
      <c r="AJ49" s="48"/>
      <c r="AK49" s="47"/>
      <c r="AL49" s="45"/>
      <c r="AM49" s="48"/>
    </row>
    <row r="50" spans="1:39" ht="84" x14ac:dyDescent="0.2">
      <c r="A50" s="22" t="s">
        <v>43</v>
      </c>
      <c r="B50" s="54" t="s">
        <v>44</v>
      </c>
      <c r="C50" s="54" t="s">
        <v>45</v>
      </c>
      <c r="D50" s="55" t="s">
        <v>125</v>
      </c>
      <c r="E50" s="56" t="s">
        <v>145</v>
      </c>
      <c r="F50" s="57"/>
      <c r="G50" s="58" t="s">
        <v>47</v>
      </c>
      <c r="H50" s="24" t="s">
        <v>126</v>
      </c>
      <c r="I50" s="24" t="s">
        <v>146</v>
      </c>
      <c r="J50" s="27"/>
      <c r="K50" s="29">
        <v>3111080</v>
      </c>
      <c r="L50" s="198">
        <v>101020501</v>
      </c>
      <c r="M50" s="29"/>
      <c r="N50" s="29">
        <f t="shared" si="7"/>
        <v>3111080</v>
      </c>
      <c r="O50" s="29"/>
      <c r="P50" s="29"/>
      <c r="Q50" s="79" t="s">
        <v>147</v>
      </c>
      <c r="R50" s="27" t="s">
        <v>129</v>
      </c>
      <c r="S50" s="28"/>
      <c r="T50" s="72"/>
      <c r="U50" s="45"/>
      <c r="V50" s="45"/>
      <c r="W50" s="46"/>
      <c r="X50" s="47"/>
      <c r="Y50" s="48"/>
      <c r="Z50" s="49"/>
      <c r="AA50" s="29">
        <v>3111080</v>
      </c>
      <c r="AB50" s="45"/>
      <c r="AC50" s="77"/>
      <c r="AD50" s="37"/>
      <c r="AE50" s="37"/>
      <c r="AF50" s="72"/>
      <c r="AG50" s="45"/>
      <c r="AH50" s="45"/>
      <c r="AI50" s="45"/>
      <c r="AJ50" s="48"/>
      <c r="AK50" s="47"/>
      <c r="AL50" s="45"/>
      <c r="AM50" s="48"/>
    </row>
    <row r="51" spans="1:39" ht="84" x14ac:dyDescent="0.2">
      <c r="A51" s="22" t="s">
        <v>43</v>
      </c>
      <c r="B51" s="54" t="s">
        <v>141</v>
      </c>
      <c r="C51" s="54" t="s">
        <v>45</v>
      </c>
      <c r="D51" s="55" t="s">
        <v>142</v>
      </c>
      <c r="E51" s="56" t="s">
        <v>145</v>
      </c>
      <c r="F51" s="57"/>
      <c r="G51" s="58" t="s">
        <v>143</v>
      </c>
      <c r="H51" s="24" t="s">
        <v>126</v>
      </c>
      <c r="I51" s="24" t="s">
        <v>146</v>
      </c>
      <c r="J51" s="27"/>
      <c r="K51" s="29">
        <v>836606</v>
      </c>
      <c r="L51" s="198">
        <v>101020501</v>
      </c>
      <c r="M51" s="29"/>
      <c r="N51" s="29">
        <f t="shared" si="7"/>
        <v>836606</v>
      </c>
      <c r="O51" s="29"/>
      <c r="P51" s="29"/>
      <c r="Q51" s="79" t="s">
        <v>147</v>
      </c>
      <c r="R51" s="27" t="s">
        <v>129</v>
      </c>
      <c r="S51" s="28"/>
      <c r="T51" s="72"/>
      <c r="U51" s="45"/>
      <c r="V51" s="45"/>
      <c r="W51" s="46"/>
      <c r="X51" s="47"/>
      <c r="Y51" s="48"/>
      <c r="Z51" s="49"/>
      <c r="AA51" s="29">
        <v>836606</v>
      </c>
      <c r="AB51" s="45"/>
      <c r="AC51" s="77"/>
      <c r="AD51" s="37"/>
      <c r="AE51" s="37"/>
      <c r="AF51" s="72"/>
      <c r="AG51" s="45"/>
      <c r="AH51" s="45"/>
      <c r="AI51" s="45"/>
      <c r="AJ51" s="48"/>
      <c r="AK51" s="47"/>
      <c r="AL51" s="45"/>
      <c r="AM51" s="48"/>
    </row>
    <row r="52" spans="1:39" ht="84" x14ac:dyDescent="0.2">
      <c r="A52" s="22" t="s">
        <v>43</v>
      </c>
      <c r="B52" s="54" t="s">
        <v>59</v>
      </c>
      <c r="C52" s="54" t="s">
        <v>45</v>
      </c>
      <c r="D52" s="55" t="s">
        <v>137</v>
      </c>
      <c r="E52" s="56" t="s">
        <v>145</v>
      </c>
      <c r="F52" s="57"/>
      <c r="G52" s="58" t="s">
        <v>138</v>
      </c>
      <c r="H52" s="24" t="s">
        <v>126</v>
      </c>
      <c r="I52" s="24" t="s">
        <v>146</v>
      </c>
      <c r="J52" s="27"/>
      <c r="K52" s="29">
        <v>1886985</v>
      </c>
      <c r="L52" s="198">
        <v>101020501</v>
      </c>
      <c r="M52" s="29"/>
      <c r="N52" s="29">
        <f t="shared" si="7"/>
        <v>1886985</v>
      </c>
      <c r="O52" s="29"/>
      <c r="P52" s="29"/>
      <c r="Q52" s="79" t="s">
        <v>147</v>
      </c>
      <c r="R52" s="27" t="s">
        <v>129</v>
      </c>
      <c r="S52" s="28"/>
      <c r="T52" s="72"/>
      <c r="U52" s="45"/>
      <c r="V52" s="45"/>
      <c r="W52" s="46"/>
      <c r="X52" s="47"/>
      <c r="Y52" s="48"/>
      <c r="Z52" s="49"/>
      <c r="AA52" s="29">
        <v>1886985</v>
      </c>
      <c r="AB52" s="45"/>
      <c r="AC52" s="77"/>
      <c r="AD52" s="37"/>
      <c r="AE52" s="37"/>
      <c r="AF52" s="72"/>
      <c r="AG52" s="45"/>
      <c r="AH52" s="45"/>
      <c r="AI52" s="45"/>
      <c r="AJ52" s="48"/>
      <c r="AK52" s="47"/>
      <c r="AL52" s="45"/>
      <c r="AM52" s="48"/>
    </row>
    <row r="53" spans="1:39" ht="84" x14ac:dyDescent="0.2">
      <c r="A53" s="22" t="s">
        <v>43</v>
      </c>
      <c r="B53" s="23" t="s">
        <v>77</v>
      </c>
      <c r="C53" s="54" t="s">
        <v>45</v>
      </c>
      <c r="D53" s="55" t="s">
        <v>149</v>
      </c>
      <c r="E53" s="56" t="s">
        <v>65</v>
      </c>
      <c r="F53" s="57"/>
      <c r="G53" s="58" t="s">
        <v>150</v>
      </c>
      <c r="H53" s="24" t="s">
        <v>126</v>
      </c>
      <c r="I53" s="24" t="s">
        <v>151</v>
      </c>
      <c r="J53" s="27"/>
      <c r="K53" s="29">
        <v>732000</v>
      </c>
      <c r="L53" s="198">
        <v>101020301</v>
      </c>
      <c r="M53" s="29">
        <f>K53</f>
        <v>732000</v>
      </c>
      <c r="N53" s="29"/>
      <c r="O53" s="29"/>
      <c r="P53" s="29"/>
      <c r="Q53" s="79" t="s">
        <v>147</v>
      </c>
      <c r="R53" s="27" t="s">
        <v>129</v>
      </c>
      <c r="S53" s="28"/>
      <c r="T53" s="72"/>
      <c r="U53" s="45"/>
      <c r="V53" s="45"/>
      <c r="W53" s="46"/>
      <c r="X53" s="47"/>
      <c r="Y53" s="48"/>
      <c r="Z53" s="49"/>
      <c r="AA53" s="29">
        <v>732000</v>
      </c>
      <c r="AB53" s="45"/>
      <c r="AC53" s="77"/>
      <c r="AD53" s="37"/>
      <c r="AE53" s="37"/>
      <c r="AF53" s="72"/>
      <c r="AG53" s="45"/>
      <c r="AH53" s="45"/>
      <c r="AI53" s="45"/>
      <c r="AJ53" s="48"/>
      <c r="AK53" s="47"/>
      <c r="AL53" s="45"/>
      <c r="AM53" s="48"/>
    </row>
    <row r="54" spans="1:39" ht="84" x14ac:dyDescent="0.2">
      <c r="A54" s="22" t="s">
        <v>43</v>
      </c>
      <c r="B54" s="54" t="s">
        <v>44</v>
      </c>
      <c r="C54" s="54" t="s">
        <v>45</v>
      </c>
      <c r="D54" s="55" t="s">
        <v>125</v>
      </c>
      <c r="E54" s="56" t="s">
        <v>65</v>
      </c>
      <c r="F54" s="57"/>
      <c r="G54" s="58" t="s">
        <v>47</v>
      </c>
      <c r="H54" s="24" t="s">
        <v>126</v>
      </c>
      <c r="I54" s="24" t="s">
        <v>152</v>
      </c>
      <c r="J54" s="27"/>
      <c r="K54" s="29">
        <v>826402.5</v>
      </c>
      <c r="L54" s="198">
        <v>101020301</v>
      </c>
      <c r="M54" s="29">
        <f>K54</f>
        <v>826402.5</v>
      </c>
      <c r="N54" s="29"/>
      <c r="O54" s="29"/>
      <c r="P54" s="29"/>
      <c r="Q54" s="79" t="s">
        <v>147</v>
      </c>
      <c r="R54" s="27" t="s">
        <v>129</v>
      </c>
      <c r="S54" s="28"/>
      <c r="T54" s="72"/>
      <c r="U54" s="45"/>
      <c r="V54" s="45"/>
      <c r="W54" s="46"/>
      <c r="X54" s="47"/>
      <c r="Y54" s="48"/>
      <c r="Z54" s="49"/>
      <c r="AA54" s="29">
        <v>826402.5</v>
      </c>
      <c r="AB54" s="45"/>
      <c r="AC54" s="77"/>
      <c r="AD54" s="37"/>
      <c r="AE54" s="37"/>
      <c r="AF54" s="72"/>
      <c r="AG54" s="45"/>
      <c r="AH54" s="45"/>
      <c r="AI54" s="45"/>
      <c r="AJ54" s="48"/>
      <c r="AK54" s="47"/>
      <c r="AL54" s="45"/>
      <c r="AM54" s="48"/>
    </row>
    <row r="55" spans="1:39" ht="84" x14ac:dyDescent="0.2">
      <c r="A55" s="22" t="s">
        <v>43</v>
      </c>
      <c r="B55" s="54" t="s">
        <v>51</v>
      </c>
      <c r="C55" s="54" t="s">
        <v>45</v>
      </c>
      <c r="D55" s="55" t="s">
        <v>131</v>
      </c>
      <c r="E55" s="56" t="s">
        <v>65</v>
      </c>
      <c r="F55" s="57"/>
      <c r="G55" s="58" t="s">
        <v>84</v>
      </c>
      <c r="H55" s="24" t="s">
        <v>126</v>
      </c>
      <c r="I55" s="24" t="s">
        <v>152</v>
      </c>
      <c r="J55" s="27"/>
      <c r="K55" s="29">
        <v>890797.5</v>
      </c>
      <c r="L55" s="198">
        <v>101020301</v>
      </c>
      <c r="M55" s="29">
        <f>K55</f>
        <v>890797.5</v>
      </c>
      <c r="N55" s="29"/>
      <c r="O55" s="29"/>
      <c r="P55" s="29"/>
      <c r="Q55" s="79" t="s">
        <v>147</v>
      </c>
      <c r="R55" s="27" t="s">
        <v>129</v>
      </c>
      <c r="S55" s="28"/>
      <c r="T55" s="72"/>
      <c r="U55" s="45"/>
      <c r="V55" s="45"/>
      <c r="W55" s="46"/>
      <c r="X55" s="47"/>
      <c r="Y55" s="48"/>
      <c r="Z55" s="49"/>
      <c r="AA55" s="29">
        <v>890797.5</v>
      </c>
      <c r="AB55" s="45"/>
      <c r="AC55" s="77"/>
      <c r="AD55" s="37"/>
      <c r="AE55" s="37"/>
      <c r="AF55" s="72"/>
      <c r="AG55" s="45"/>
      <c r="AH55" s="45"/>
      <c r="AI55" s="45"/>
      <c r="AJ55" s="48"/>
      <c r="AK55" s="47"/>
      <c r="AL55" s="45"/>
      <c r="AM55" s="48"/>
    </row>
    <row r="56" spans="1:39" ht="84" x14ac:dyDescent="0.2">
      <c r="A56" s="22" t="s">
        <v>43</v>
      </c>
      <c r="B56" s="54" t="s">
        <v>63</v>
      </c>
      <c r="C56" s="54" t="s">
        <v>45</v>
      </c>
      <c r="D56" s="55" t="s">
        <v>63</v>
      </c>
      <c r="E56" s="56" t="s">
        <v>65</v>
      </c>
      <c r="F56" s="57"/>
      <c r="G56" s="27" t="s">
        <v>66</v>
      </c>
      <c r="H56" s="24" t="s">
        <v>126</v>
      </c>
      <c r="I56" s="24" t="s">
        <v>152</v>
      </c>
      <c r="J56" s="27"/>
      <c r="K56" s="29">
        <v>665720</v>
      </c>
      <c r="L56" s="198">
        <v>101020301</v>
      </c>
      <c r="M56" s="29">
        <f>K56</f>
        <v>665720</v>
      </c>
      <c r="N56" s="29"/>
      <c r="O56" s="29"/>
      <c r="P56" s="29"/>
      <c r="Q56" s="79" t="s">
        <v>147</v>
      </c>
      <c r="R56" s="27" t="s">
        <v>129</v>
      </c>
      <c r="S56" s="28"/>
      <c r="T56" s="72"/>
      <c r="U56" s="45"/>
      <c r="V56" s="45"/>
      <c r="W56" s="46"/>
      <c r="X56" s="47"/>
      <c r="Y56" s="48"/>
      <c r="Z56" s="49"/>
      <c r="AA56" s="29">
        <v>665720</v>
      </c>
      <c r="AB56" s="45"/>
      <c r="AC56" s="77"/>
      <c r="AD56" s="37"/>
      <c r="AE56" s="37"/>
      <c r="AF56" s="72"/>
      <c r="AG56" s="45"/>
      <c r="AH56" s="45"/>
      <c r="AI56" s="45"/>
      <c r="AJ56" s="48"/>
      <c r="AK56" s="47"/>
      <c r="AL56" s="45"/>
      <c r="AM56" s="48"/>
    </row>
    <row r="57" spans="1:39" ht="84" x14ac:dyDescent="0.2">
      <c r="A57" s="22" t="s">
        <v>43</v>
      </c>
      <c r="B57" s="54" t="s">
        <v>51</v>
      </c>
      <c r="C57" s="54" t="s">
        <v>45</v>
      </c>
      <c r="D57" s="55" t="s">
        <v>153</v>
      </c>
      <c r="E57" s="56" t="s">
        <v>65</v>
      </c>
      <c r="F57" s="57"/>
      <c r="G57" s="58" t="s">
        <v>84</v>
      </c>
      <c r="H57" s="24" t="s">
        <v>126</v>
      </c>
      <c r="I57" s="24" t="s">
        <v>152</v>
      </c>
      <c r="J57" s="27"/>
      <c r="K57" s="29">
        <v>553797</v>
      </c>
      <c r="L57" s="198">
        <v>101020301</v>
      </c>
      <c r="M57" s="29">
        <f>K57</f>
        <v>553797</v>
      </c>
      <c r="N57" s="29"/>
      <c r="O57" s="29"/>
      <c r="P57" s="29"/>
      <c r="Q57" s="79" t="s">
        <v>147</v>
      </c>
      <c r="R57" s="27" t="s">
        <v>129</v>
      </c>
      <c r="S57" s="28"/>
      <c r="T57" s="72"/>
      <c r="U57" s="45"/>
      <c r="V57" s="45"/>
      <c r="W57" s="46"/>
      <c r="X57" s="47"/>
      <c r="Y57" s="48"/>
      <c r="Z57" s="49"/>
      <c r="AA57" s="29">
        <v>553797</v>
      </c>
      <c r="AB57" s="45"/>
      <c r="AC57" s="77"/>
      <c r="AD57" s="37"/>
      <c r="AE57" s="37"/>
      <c r="AF57" s="72"/>
      <c r="AG57" s="45"/>
      <c r="AH57" s="45"/>
      <c r="AI57" s="45"/>
      <c r="AJ57" s="48"/>
      <c r="AK57" s="47"/>
      <c r="AL57" s="45"/>
      <c r="AM57" s="48"/>
    </row>
    <row r="58" spans="1:39" ht="84" x14ac:dyDescent="0.2">
      <c r="A58" s="22" t="s">
        <v>43</v>
      </c>
      <c r="B58" s="54" t="s">
        <v>63</v>
      </c>
      <c r="C58" s="54" t="s">
        <v>45</v>
      </c>
      <c r="D58" s="55" t="s">
        <v>132</v>
      </c>
      <c r="E58" s="56" t="s">
        <v>145</v>
      </c>
      <c r="F58" s="57"/>
      <c r="G58" s="27" t="s">
        <v>66</v>
      </c>
      <c r="H58" s="24" t="s">
        <v>126</v>
      </c>
      <c r="I58" s="24" t="s">
        <v>146</v>
      </c>
      <c r="J58" s="27"/>
      <c r="K58" s="29">
        <v>1544224</v>
      </c>
      <c r="L58" s="198">
        <v>101020501</v>
      </c>
      <c r="M58" s="29"/>
      <c r="N58" s="29">
        <f>K58</f>
        <v>1544224</v>
      </c>
      <c r="O58" s="29"/>
      <c r="P58" s="29"/>
      <c r="Q58" s="79" t="s">
        <v>147</v>
      </c>
      <c r="R58" s="27" t="s">
        <v>129</v>
      </c>
      <c r="S58" s="28"/>
      <c r="T58" s="72"/>
      <c r="U58" s="45"/>
      <c r="V58" s="45"/>
      <c r="W58" s="46"/>
      <c r="X58" s="47"/>
      <c r="Y58" s="48"/>
      <c r="Z58" s="49"/>
      <c r="AA58" s="29">
        <v>1544224</v>
      </c>
      <c r="AB58" s="45"/>
      <c r="AC58" s="77"/>
      <c r="AD58" s="37"/>
      <c r="AE58" s="37"/>
      <c r="AF58" s="72"/>
      <c r="AG58" s="45"/>
      <c r="AH58" s="45"/>
      <c r="AI58" s="45"/>
      <c r="AJ58" s="48"/>
      <c r="AK58" s="47"/>
      <c r="AL58" s="45"/>
      <c r="AM58" s="48"/>
    </row>
    <row r="59" spans="1:39" ht="84" x14ac:dyDescent="0.2">
      <c r="A59" s="22" t="s">
        <v>43</v>
      </c>
      <c r="B59" s="54" t="s">
        <v>59</v>
      </c>
      <c r="C59" s="54" t="s">
        <v>45</v>
      </c>
      <c r="D59" s="55" t="s">
        <v>137</v>
      </c>
      <c r="E59" s="56" t="s">
        <v>65</v>
      </c>
      <c r="F59" s="57"/>
      <c r="G59" s="58" t="s">
        <v>138</v>
      </c>
      <c r="H59" s="24" t="s">
        <v>126</v>
      </c>
      <c r="I59" s="24" t="s">
        <v>152</v>
      </c>
      <c r="J59" s="27"/>
      <c r="K59" s="29">
        <v>708345</v>
      </c>
      <c r="L59" s="198">
        <v>101020301</v>
      </c>
      <c r="M59" s="29">
        <f>K59</f>
        <v>708345</v>
      </c>
      <c r="N59" s="29"/>
      <c r="O59" s="29"/>
      <c r="P59" s="29"/>
      <c r="Q59" s="79" t="s">
        <v>147</v>
      </c>
      <c r="R59" s="27" t="s">
        <v>129</v>
      </c>
      <c r="S59" s="28"/>
      <c r="T59" s="72"/>
      <c r="U59" s="45"/>
      <c r="V59" s="45"/>
      <c r="W59" s="46"/>
      <c r="X59" s="47"/>
      <c r="Y59" s="48"/>
      <c r="Z59" s="49"/>
      <c r="AA59" s="29">
        <v>708345</v>
      </c>
      <c r="AB59" s="45"/>
      <c r="AC59" s="77"/>
      <c r="AD59" s="37"/>
      <c r="AE59" s="37"/>
      <c r="AF59" s="72"/>
      <c r="AG59" s="45"/>
      <c r="AH59" s="45"/>
      <c r="AI59" s="45"/>
      <c r="AJ59" s="48"/>
      <c r="AK59" s="47"/>
      <c r="AL59" s="45"/>
      <c r="AM59" s="48"/>
    </row>
    <row r="60" spans="1:39" ht="84" x14ac:dyDescent="0.2">
      <c r="A60" s="22" t="s">
        <v>43</v>
      </c>
      <c r="B60" s="54" t="s">
        <v>51</v>
      </c>
      <c r="C60" s="54" t="s">
        <v>45</v>
      </c>
      <c r="D60" s="55" t="s">
        <v>153</v>
      </c>
      <c r="E60" s="56" t="s">
        <v>65</v>
      </c>
      <c r="F60" s="57"/>
      <c r="G60" s="58" t="s">
        <v>84</v>
      </c>
      <c r="H60" s="24" t="s">
        <v>126</v>
      </c>
      <c r="I60" s="24" t="s">
        <v>152</v>
      </c>
      <c r="J60" s="27"/>
      <c r="K60" s="29">
        <v>10769250</v>
      </c>
      <c r="L60" s="198">
        <v>101020301</v>
      </c>
      <c r="M60" s="29">
        <f>K60</f>
        <v>10769250</v>
      </c>
      <c r="N60" s="29"/>
      <c r="O60" s="29"/>
      <c r="P60" s="29"/>
      <c r="Q60" s="79" t="s">
        <v>147</v>
      </c>
      <c r="R60" s="27" t="s">
        <v>129</v>
      </c>
      <c r="S60" s="28"/>
      <c r="T60" s="72"/>
      <c r="U60" s="45"/>
      <c r="V60" s="45"/>
      <c r="W60" s="46"/>
      <c r="X60" s="47"/>
      <c r="Y60" s="48"/>
      <c r="Z60" s="49"/>
      <c r="AA60" s="29">
        <v>10769250</v>
      </c>
      <c r="AB60" s="45"/>
      <c r="AC60" s="77"/>
      <c r="AD60" s="37"/>
      <c r="AE60" s="37"/>
      <c r="AF60" s="72"/>
      <c r="AG60" s="45"/>
      <c r="AH60" s="45"/>
      <c r="AI60" s="45"/>
      <c r="AJ60" s="48"/>
      <c r="AK60" s="47"/>
      <c r="AL60" s="45"/>
      <c r="AM60" s="48"/>
    </row>
    <row r="61" spans="1:39" ht="84" x14ac:dyDescent="0.2">
      <c r="A61" s="22" t="s">
        <v>43</v>
      </c>
      <c r="B61" s="54" t="s">
        <v>59</v>
      </c>
      <c r="C61" s="54" t="s">
        <v>45</v>
      </c>
      <c r="D61" s="55" t="s">
        <v>137</v>
      </c>
      <c r="E61" s="56" t="s">
        <v>145</v>
      </c>
      <c r="F61" s="57"/>
      <c r="G61" s="58" t="s">
        <v>138</v>
      </c>
      <c r="H61" s="24" t="s">
        <v>126</v>
      </c>
      <c r="I61" s="24" t="s">
        <v>146</v>
      </c>
      <c r="J61" s="27"/>
      <c r="K61" s="29">
        <v>2965050</v>
      </c>
      <c r="L61" s="198">
        <v>101020501</v>
      </c>
      <c r="M61" s="29"/>
      <c r="N61" s="29">
        <f>K61</f>
        <v>2965050</v>
      </c>
      <c r="O61" s="29"/>
      <c r="P61" s="29"/>
      <c r="Q61" s="79" t="s">
        <v>147</v>
      </c>
      <c r="R61" s="27" t="s">
        <v>129</v>
      </c>
      <c r="S61" s="28"/>
      <c r="T61" s="72"/>
      <c r="U61" s="45"/>
      <c r="V61" s="45"/>
      <c r="W61" s="46"/>
      <c r="X61" s="47"/>
      <c r="Y61" s="48"/>
      <c r="Z61" s="49"/>
      <c r="AA61" s="29">
        <v>2965050</v>
      </c>
      <c r="AB61" s="45"/>
      <c r="AC61" s="77"/>
      <c r="AD61" s="37"/>
      <c r="AE61" s="37"/>
      <c r="AF61" s="72"/>
      <c r="AG61" s="45"/>
      <c r="AH61" s="45"/>
      <c r="AI61" s="45"/>
      <c r="AJ61" s="48"/>
      <c r="AK61" s="47"/>
      <c r="AL61" s="45"/>
      <c r="AM61" s="48"/>
    </row>
    <row r="62" spans="1:39" ht="84" x14ac:dyDescent="0.2">
      <c r="A62" s="22" t="s">
        <v>43</v>
      </c>
      <c r="B62" s="54" t="s">
        <v>44</v>
      </c>
      <c r="C62" s="54" t="s">
        <v>45</v>
      </c>
      <c r="D62" s="55" t="s">
        <v>125</v>
      </c>
      <c r="E62" s="56" t="s">
        <v>65</v>
      </c>
      <c r="F62" s="57"/>
      <c r="G62" s="58" t="s">
        <v>47</v>
      </c>
      <c r="H62" s="24" t="s">
        <v>126</v>
      </c>
      <c r="I62" s="24" t="s">
        <v>152</v>
      </c>
      <c r="J62" s="27"/>
      <c r="K62" s="29">
        <f>2610000</f>
        <v>2610000</v>
      </c>
      <c r="L62" s="198">
        <v>101020301</v>
      </c>
      <c r="M62" s="29">
        <f>K62</f>
        <v>2610000</v>
      </c>
      <c r="N62" s="29"/>
      <c r="O62" s="29"/>
      <c r="P62" s="29"/>
      <c r="Q62" s="79" t="s">
        <v>147</v>
      </c>
      <c r="R62" s="27" t="s">
        <v>129</v>
      </c>
      <c r="S62" s="28"/>
      <c r="T62" s="72"/>
      <c r="U62" s="45"/>
      <c r="V62" s="45"/>
      <c r="W62" s="46"/>
      <c r="X62" s="47"/>
      <c r="Y62" s="48"/>
      <c r="Z62" s="49"/>
      <c r="AA62" s="29">
        <f>2610000</f>
        <v>2610000</v>
      </c>
      <c r="AB62" s="45"/>
      <c r="AC62" s="77"/>
      <c r="AD62" s="37"/>
      <c r="AE62" s="37"/>
      <c r="AF62" s="72"/>
      <c r="AG62" s="45"/>
      <c r="AH62" s="45"/>
      <c r="AI62" s="45"/>
      <c r="AJ62" s="48"/>
      <c r="AK62" s="47"/>
      <c r="AL62" s="45"/>
      <c r="AM62" s="48"/>
    </row>
    <row r="63" spans="1:39" ht="84" x14ac:dyDescent="0.2">
      <c r="A63" s="22" t="s">
        <v>43</v>
      </c>
      <c r="B63" s="54" t="s">
        <v>154</v>
      </c>
      <c r="C63" s="54" t="s">
        <v>45</v>
      </c>
      <c r="D63" s="55" t="s">
        <v>154</v>
      </c>
      <c r="E63" s="56" t="s">
        <v>65</v>
      </c>
      <c r="F63" s="57"/>
      <c r="G63" s="58" t="s">
        <v>155</v>
      </c>
      <c r="H63" s="24" t="s">
        <v>126</v>
      </c>
      <c r="I63" s="24" t="s">
        <v>152</v>
      </c>
      <c r="J63" s="27"/>
      <c r="K63" s="29">
        <v>4734513</v>
      </c>
      <c r="L63" s="198">
        <v>101020301</v>
      </c>
      <c r="M63" s="29">
        <f>K63</f>
        <v>4734513</v>
      </c>
      <c r="N63" s="29"/>
      <c r="O63" s="29"/>
      <c r="P63" s="29"/>
      <c r="Q63" s="79" t="s">
        <v>147</v>
      </c>
      <c r="R63" s="27" t="s">
        <v>129</v>
      </c>
      <c r="S63" s="28"/>
      <c r="T63" s="72"/>
      <c r="U63" s="45"/>
      <c r="V63" s="45"/>
      <c r="W63" s="46"/>
      <c r="X63" s="47"/>
      <c r="Y63" s="48"/>
      <c r="Z63" s="49"/>
      <c r="AA63" s="29">
        <v>4734513</v>
      </c>
      <c r="AB63" s="45"/>
      <c r="AC63" s="77"/>
      <c r="AD63" s="37"/>
      <c r="AE63" s="37"/>
      <c r="AF63" s="72"/>
      <c r="AG63" s="45"/>
      <c r="AH63" s="45"/>
      <c r="AI63" s="45"/>
      <c r="AJ63" s="48"/>
      <c r="AK63" s="47"/>
      <c r="AL63" s="45"/>
      <c r="AM63" s="48"/>
    </row>
    <row r="64" spans="1:39" ht="84" x14ac:dyDescent="0.2">
      <c r="A64" s="22" t="s">
        <v>43</v>
      </c>
      <c r="B64" s="54" t="s">
        <v>134</v>
      </c>
      <c r="C64" s="54" t="s">
        <v>45</v>
      </c>
      <c r="D64" s="55" t="s">
        <v>135</v>
      </c>
      <c r="E64" s="56" t="s">
        <v>65</v>
      </c>
      <c r="F64" s="57"/>
      <c r="G64" s="58" t="s">
        <v>136</v>
      </c>
      <c r="H64" s="24" t="s">
        <v>126</v>
      </c>
      <c r="I64" s="24" t="s">
        <v>152</v>
      </c>
      <c r="J64" s="27"/>
      <c r="K64" s="29">
        <v>552190</v>
      </c>
      <c r="L64" s="198">
        <v>101020301</v>
      </c>
      <c r="M64" s="29">
        <f>K64</f>
        <v>552190</v>
      </c>
      <c r="N64" s="29"/>
      <c r="O64" s="29"/>
      <c r="P64" s="29"/>
      <c r="Q64" s="79" t="s">
        <v>147</v>
      </c>
      <c r="R64" s="27" t="s">
        <v>129</v>
      </c>
      <c r="S64" s="28"/>
      <c r="T64" s="72"/>
      <c r="U64" s="45"/>
      <c r="V64" s="45"/>
      <c r="W64" s="46"/>
      <c r="X64" s="47"/>
      <c r="Y64" s="48"/>
      <c r="Z64" s="49"/>
      <c r="AA64" s="29">
        <v>552190</v>
      </c>
      <c r="AB64" s="45"/>
      <c r="AC64" s="77"/>
      <c r="AD64" s="37"/>
      <c r="AE64" s="37"/>
      <c r="AF64" s="72"/>
      <c r="AG64" s="45"/>
      <c r="AH64" s="45"/>
      <c r="AI64" s="45"/>
      <c r="AJ64" s="48"/>
      <c r="AK64" s="47"/>
      <c r="AL64" s="45"/>
      <c r="AM64" s="48"/>
    </row>
    <row r="65" spans="1:39" ht="84" x14ac:dyDescent="0.2">
      <c r="A65" s="22" t="s">
        <v>43</v>
      </c>
      <c r="B65" s="54" t="s">
        <v>44</v>
      </c>
      <c r="C65" s="54" t="s">
        <v>45</v>
      </c>
      <c r="D65" s="55" t="s">
        <v>44</v>
      </c>
      <c r="E65" s="56" t="s">
        <v>156</v>
      </c>
      <c r="F65" s="57"/>
      <c r="G65" s="58" t="s">
        <v>47</v>
      </c>
      <c r="H65" s="24" t="s">
        <v>126</v>
      </c>
      <c r="I65" s="24" t="s">
        <v>157</v>
      </c>
      <c r="J65" s="27"/>
      <c r="K65" s="29">
        <v>810620</v>
      </c>
      <c r="L65" s="198">
        <v>101020301</v>
      </c>
      <c r="M65" s="29">
        <f>K65</f>
        <v>810620</v>
      </c>
      <c r="N65" s="29"/>
      <c r="O65" s="29"/>
      <c r="P65" s="29"/>
      <c r="Q65" s="79" t="s">
        <v>147</v>
      </c>
      <c r="R65" s="27" t="s">
        <v>129</v>
      </c>
      <c r="S65" s="28"/>
      <c r="T65" s="72"/>
      <c r="U65" s="45"/>
      <c r="V65" s="45"/>
      <c r="W65" s="46"/>
      <c r="X65" s="47"/>
      <c r="Y65" s="48"/>
      <c r="Z65" s="49"/>
      <c r="AA65" s="29">
        <v>810620</v>
      </c>
      <c r="AB65" s="45"/>
      <c r="AC65" s="77"/>
      <c r="AD65" s="37"/>
      <c r="AE65" s="37"/>
      <c r="AF65" s="72"/>
      <c r="AG65" s="45"/>
      <c r="AH65" s="45"/>
      <c r="AI65" s="45"/>
      <c r="AJ65" s="48"/>
      <c r="AK65" s="47"/>
      <c r="AL65" s="45"/>
      <c r="AM65" s="48"/>
    </row>
    <row r="66" spans="1:39" ht="84" x14ac:dyDescent="0.2">
      <c r="A66" s="22" t="s">
        <v>43</v>
      </c>
      <c r="B66" s="54" t="s">
        <v>141</v>
      </c>
      <c r="C66" s="54" t="s">
        <v>45</v>
      </c>
      <c r="D66" s="55" t="s">
        <v>142</v>
      </c>
      <c r="E66" s="56" t="s">
        <v>65</v>
      </c>
      <c r="F66" s="57"/>
      <c r="G66" s="58" t="s">
        <v>143</v>
      </c>
      <c r="H66" s="24" t="s">
        <v>126</v>
      </c>
      <c r="I66" s="24" t="s">
        <v>152</v>
      </c>
      <c r="J66" s="27"/>
      <c r="K66" s="29">
        <v>11399160</v>
      </c>
      <c r="L66" s="198">
        <v>101020301</v>
      </c>
      <c r="M66" s="29">
        <f>K66</f>
        <v>11399160</v>
      </c>
      <c r="N66" s="29"/>
      <c r="O66" s="29"/>
      <c r="P66" s="29"/>
      <c r="Q66" s="79" t="s">
        <v>147</v>
      </c>
      <c r="R66" s="27" t="s">
        <v>129</v>
      </c>
      <c r="S66" s="28"/>
      <c r="T66" s="72"/>
      <c r="U66" s="45"/>
      <c r="V66" s="45"/>
      <c r="W66" s="46"/>
      <c r="X66" s="47"/>
      <c r="Y66" s="48"/>
      <c r="Z66" s="49"/>
      <c r="AA66" s="29">
        <v>11399160</v>
      </c>
      <c r="AB66" s="45"/>
      <c r="AC66" s="77"/>
      <c r="AD66" s="37"/>
      <c r="AE66" s="37"/>
      <c r="AF66" s="72"/>
      <c r="AG66" s="45"/>
      <c r="AH66" s="45"/>
      <c r="AI66" s="45"/>
      <c r="AJ66" s="48"/>
      <c r="AK66" s="47"/>
      <c r="AL66" s="45"/>
      <c r="AM66" s="48"/>
    </row>
    <row r="67" spans="1:39" ht="108" x14ac:dyDescent="0.2">
      <c r="A67" s="22" t="s">
        <v>43</v>
      </c>
      <c r="B67" s="80" t="s">
        <v>44</v>
      </c>
      <c r="C67" s="54" t="s">
        <v>45</v>
      </c>
      <c r="D67" s="81" t="s">
        <v>158</v>
      </c>
      <c r="E67" s="82" t="s">
        <v>65</v>
      </c>
      <c r="F67" s="83"/>
      <c r="G67" s="58" t="s">
        <v>47</v>
      </c>
      <c r="H67" s="65" t="s">
        <v>159</v>
      </c>
      <c r="I67" s="28" t="s">
        <v>160</v>
      </c>
      <c r="J67" s="27" t="s">
        <v>161</v>
      </c>
      <c r="K67" s="29">
        <v>2375998.4</v>
      </c>
      <c r="L67" s="198">
        <v>101020301</v>
      </c>
      <c r="M67" s="29">
        <f t="shared" ref="M67:M75" si="8">K67</f>
        <v>2375998.4</v>
      </c>
      <c r="N67" s="29"/>
      <c r="O67" s="29"/>
      <c r="P67" s="29"/>
      <c r="Q67" s="79" t="s">
        <v>162</v>
      </c>
      <c r="R67" s="27" t="s">
        <v>163</v>
      </c>
      <c r="S67" s="27" t="s">
        <v>163</v>
      </c>
      <c r="T67" s="84">
        <f>K67</f>
        <v>2375998.4</v>
      </c>
      <c r="U67" s="45"/>
      <c r="V67" s="45"/>
      <c r="W67" s="46"/>
      <c r="X67" s="47"/>
      <c r="Y67" s="48"/>
      <c r="Z67" s="49"/>
      <c r="AA67" s="70"/>
      <c r="AB67" s="45"/>
      <c r="AC67" s="85"/>
      <c r="AD67" s="37"/>
      <c r="AE67" s="37"/>
      <c r="AF67" s="86"/>
      <c r="AG67" s="45"/>
      <c r="AH67" s="45"/>
      <c r="AI67" s="45"/>
      <c r="AJ67" s="48"/>
      <c r="AK67" s="47"/>
      <c r="AL67" s="45"/>
      <c r="AM67" s="48"/>
    </row>
    <row r="68" spans="1:39" ht="108" x14ac:dyDescent="0.2">
      <c r="A68" s="22" t="s">
        <v>43</v>
      </c>
      <c r="B68" s="80" t="s">
        <v>44</v>
      </c>
      <c r="C68" s="54" t="s">
        <v>45</v>
      </c>
      <c r="D68" s="81" t="s">
        <v>158</v>
      </c>
      <c r="E68" s="82" t="s">
        <v>65</v>
      </c>
      <c r="F68" s="83"/>
      <c r="G68" s="58" t="s">
        <v>47</v>
      </c>
      <c r="H68" s="65" t="s">
        <v>159</v>
      </c>
      <c r="I68" s="28" t="s">
        <v>164</v>
      </c>
      <c r="J68" s="27" t="s">
        <v>161</v>
      </c>
      <c r="K68" s="29">
        <v>1573000</v>
      </c>
      <c r="L68" s="198">
        <v>101020301</v>
      </c>
      <c r="M68" s="29">
        <f t="shared" si="8"/>
        <v>1573000</v>
      </c>
      <c r="N68" s="29"/>
      <c r="O68" s="29"/>
      <c r="P68" s="29"/>
      <c r="Q68" s="79" t="s">
        <v>165</v>
      </c>
      <c r="R68" s="27" t="s">
        <v>163</v>
      </c>
      <c r="S68" s="27" t="s">
        <v>163</v>
      </c>
      <c r="T68" s="84">
        <f t="shared" ref="T68:T75" si="9">K68</f>
        <v>1573000</v>
      </c>
      <c r="U68" s="45"/>
      <c r="V68" s="45"/>
      <c r="W68" s="46"/>
      <c r="X68" s="47"/>
      <c r="Y68" s="48"/>
      <c r="Z68" s="49"/>
      <c r="AA68" s="70"/>
      <c r="AB68" s="45"/>
      <c r="AC68" s="85"/>
      <c r="AD68" s="37"/>
      <c r="AE68" s="37"/>
      <c r="AF68" s="86"/>
      <c r="AG68" s="45"/>
      <c r="AH68" s="45"/>
      <c r="AI68" s="45"/>
      <c r="AJ68" s="48"/>
      <c r="AK68" s="47"/>
      <c r="AL68" s="45"/>
      <c r="AM68" s="48"/>
    </row>
    <row r="69" spans="1:39" ht="108" x14ac:dyDescent="0.2">
      <c r="A69" s="22" t="s">
        <v>43</v>
      </c>
      <c r="B69" s="80" t="s">
        <v>63</v>
      </c>
      <c r="C69" s="54" t="s">
        <v>45</v>
      </c>
      <c r="D69" s="81" t="s">
        <v>166</v>
      </c>
      <c r="E69" s="82" t="s">
        <v>65</v>
      </c>
      <c r="F69" s="83"/>
      <c r="G69" s="87" t="s">
        <v>167</v>
      </c>
      <c r="H69" s="65" t="s">
        <v>159</v>
      </c>
      <c r="I69" s="28" t="s">
        <v>168</v>
      </c>
      <c r="J69" s="27" t="s">
        <v>161</v>
      </c>
      <c r="K69" s="29">
        <v>814325.2</v>
      </c>
      <c r="L69" s="198">
        <v>101020301</v>
      </c>
      <c r="M69" s="29">
        <f t="shared" si="8"/>
        <v>814325.2</v>
      </c>
      <c r="N69" s="29"/>
      <c r="O69" s="29"/>
      <c r="P69" s="29"/>
      <c r="Q69" s="79" t="s">
        <v>165</v>
      </c>
      <c r="R69" s="27" t="s">
        <v>163</v>
      </c>
      <c r="S69" s="27" t="s">
        <v>163</v>
      </c>
      <c r="T69" s="84">
        <f t="shared" si="9"/>
        <v>814325.2</v>
      </c>
      <c r="U69" s="45"/>
      <c r="V69" s="45"/>
      <c r="W69" s="46"/>
      <c r="X69" s="47"/>
      <c r="Y69" s="48"/>
      <c r="Z69" s="49"/>
      <c r="AA69" s="70"/>
      <c r="AB69" s="45"/>
      <c r="AC69" s="85"/>
      <c r="AD69" s="37"/>
      <c r="AE69" s="37"/>
      <c r="AF69" s="86"/>
      <c r="AG69" s="45"/>
      <c r="AH69" s="45"/>
      <c r="AI69" s="45"/>
      <c r="AJ69" s="48"/>
      <c r="AK69" s="47"/>
      <c r="AL69" s="45"/>
      <c r="AM69" s="48"/>
    </row>
    <row r="70" spans="1:39" ht="108" x14ac:dyDescent="0.2">
      <c r="A70" s="22" t="s">
        <v>43</v>
      </c>
      <c r="B70" s="80" t="s">
        <v>63</v>
      </c>
      <c r="C70" s="54" t="s">
        <v>45</v>
      </c>
      <c r="D70" s="81" t="s">
        <v>166</v>
      </c>
      <c r="E70" s="82" t="s">
        <v>65</v>
      </c>
      <c r="F70" s="83"/>
      <c r="G70" s="87" t="s">
        <v>167</v>
      </c>
      <c r="H70" s="65" t="s">
        <v>159</v>
      </c>
      <c r="I70" s="28" t="s">
        <v>160</v>
      </c>
      <c r="J70" s="27" t="s">
        <v>161</v>
      </c>
      <c r="K70" s="29">
        <v>814000</v>
      </c>
      <c r="L70" s="198">
        <v>101020301</v>
      </c>
      <c r="M70" s="29">
        <f t="shared" si="8"/>
        <v>814000</v>
      </c>
      <c r="N70" s="29"/>
      <c r="O70" s="29"/>
      <c r="P70" s="29"/>
      <c r="Q70" s="79" t="s">
        <v>169</v>
      </c>
      <c r="R70" s="27" t="s">
        <v>163</v>
      </c>
      <c r="S70" s="27" t="s">
        <v>163</v>
      </c>
      <c r="T70" s="84">
        <f t="shared" si="9"/>
        <v>814000</v>
      </c>
      <c r="U70" s="45"/>
      <c r="V70" s="45"/>
      <c r="W70" s="46"/>
      <c r="X70" s="47"/>
      <c r="Y70" s="48"/>
      <c r="Z70" s="49"/>
      <c r="AA70" s="70"/>
      <c r="AB70" s="45"/>
      <c r="AC70" s="85"/>
      <c r="AD70" s="37"/>
      <c r="AE70" s="37"/>
      <c r="AF70" s="86"/>
      <c r="AG70" s="45"/>
      <c r="AH70" s="45"/>
      <c r="AI70" s="45"/>
      <c r="AJ70" s="48"/>
      <c r="AK70" s="47"/>
      <c r="AL70" s="45"/>
      <c r="AM70" s="48"/>
    </row>
    <row r="71" spans="1:39" ht="108" x14ac:dyDescent="0.2">
      <c r="A71" s="22" t="s">
        <v>43</v>
      </c>
      <c r="B71" s="88" t="s">
        <v>44</v>
      </c>
      <c r="C71" s="54" t="s">
        <v>45</v>
      </c>
      <c r="D71" s="81" t="s">
        <v>158</v>
      </c>
      <c r="E71" s="82" t="s">
        <v>65</v>
      </c>
      <c r="F71" s="83"/>
      <c r="G71" s="81" t="s">
        <v>158</v>
      </c>
      <c r="H71" s="65" t="s">
        <v>159</v>
      </c>
      <c r="I71" s="28" t="s">
        <v>170</v>
      </c>
      <c r="J71" s="27" t="s">
        <v>161</v>
      </c>
      <c r="K71" s="29">
        <v>247413.87</v>
      </c>
      <c r="L71" s="198">
        <v>101020301</v>
      </c>
      <c r="M71" s="29">
        <f t="shared" si="8"/>
        <v>247413.87</v>
      </c>
      <c r="N71" s="29"/>
      <c r="O71" s="29"/>
      <c r="P71" s="29"/>
      <c r="Q71" s="79" t="s">
        <v>169</v>
      </c>
      <c r="R71" s="27" t="s">
        <v>163</v>
      </c>
      <c r="S71" s="27" t="s">
        <v>163</v>
      </c>
      <c r="T71" s="84">
        <f t="shared" si="9"/>
        <v>247413.87</v>
      </c>
      <c r="U71" s="45"/>
      <c r="V71" s="45"/>
      <c r="W71" s="46"/>
      <c r="X71" s="47"/>
      <c r="Y71" s="48"/>
      <c r="Z71" s="49"/>
      <c r="AA71" s="70"/>
      <c r="AB71" s="45"/>
      <c r="AC71" s="85"/>
      <c r="AD71" s="37"/>
      <c r="AE71" s="37"/>
      <c r="AF71" s="86"/>
      <c r="AG71" s="45"/>
      <c r="AH71" s="45"/>
      <c r="AI71" s="45"/>
      <c r="AJ71" s="48"/>
      <c r="AK71" s="47"/>
      <c r="AL71" s="45"/>
      <c r="AM71" s="48"/>
    </row>
    <row r="72" spans="1:39" ht="108" x14ac:dyDescent="0.2">
      <c r="A72" s="22" t="s">
        <v>43</v>
      </c>
      <c r="B72" s="88" t="s">
        <v>171</v>
      </c>
      <c r="C72" s="54" t="s">
        <v>45</v>
      </c>
      <c r="D72" s="81" t="s">
        <v>172</v>
      </c>
      <c r="E72" s="82" t="s">
        <v>65</v>
      </c>
      <c r="F72" s="83"/>
      <c r="G72" s="81" t="s">
        <v>172</v>
      </c>
      <c r="H72" s="65" t="s">
        <v>159</v>
      </c>
      <c r="I72" s="28" t="s">
        <v>170</v>
      </c>
      <c r="J72" s="27" t="s">
        <v>161</v>
      </c>
      <c r="K72" s="29">
        <v>192541.71</v>
      </c>
      <c r="L72" s="198">
        <v>101020301</v>
      </c>
      <c r="M72" s="29">
        <f t="shared" si="8"/>
        <v>192541.71</v>
      </c>
      <c r="N72" s="29"/>
      <c r="O72" s="29"/>
      <c r="P72" s="29"/>
      <c r="Q72" s="79" t="s">
        <v>169</v>
      </c>
      <c r="R72" s="27" t="s">
        <v>163</v>
      </c>
      <c r="S72" s="27" t="s">
        <v>163</v>
      </c>
      <c r="T72" s="84">
        <f t="shared" si="9"/>
        <v>192541.71</v>
      </c>
      <c r="U72" s="45"/>
      <c r="V72" s="45"/>
      <c r="W72" s="46"/>
      <c r="X72" s="47"/>
      <c r="Y72" s="48"/>
      <c r="Z72" s="49"/>
      <c r="AA72" s="70"/>
      <c r="AB72" s="45"/>
      <c r="AC72" s="85"/>
      <c r="AD72" s="37"/>
      <c r="AE72" s="37"/>
      <c r="AF72" s="86"/>
      <c r="AG72" s="45"/>
      <c r="AH72" s="45"/>
      <c r="AI72" s="45"/>
      <c r="AJ72" s="48"/>
      <c r="AK72" s="47"/>
      <c r="AL72" s="45"/>
      <c r="AM72" s="48"/>
    </row>
    <row r="73" spans="1:39" ht="108" x14ac:dyDescent="0.2">
      <c r="A73" s="22" t="s">
        <v>43</v>
      </c>
      <c r="B73" s="88" t="s">
        <v>173</v>
      </c>
      <c r="C73" s="54" t="s">
        <v>45</v>
      </c>
      <c r="D73" s="81" t="s">
        <v>174</v>
      </c>
      <c r="E73" s="82" t="s">
        <v>65</v>
      </c>
      <c r="F73" s="83"/>
      <c r="G73" s="81" t="s">
        <v>174</v>
      </c>
      <c r="H73" s="65" t="s">
        <v>159</v>
      </c>
      <c r="I73" s="28" t="s">
        <v>170</v>
      </c>
      <c r="J73" s="27" t="s">
        <v>161</v>
      </c>
      <c r="K73" s="29">
        <v>192541.71</v>
      </c>
      <c r="L73" s="198">
        <v>101020301</v>
      </c>
      <c r="M73" s="29">
        <f t="shared" si="8"/>
        <v>192541.71</v>
      </c>
      <c r="N73" s="29"/>
      <c r="O73" s="29"/>
      <c r="P73" s="29"/>
      <c r="Q73" s="79" t="s">
        <v>175</v>
      </c>
      <c r="R73" s="27" t="s">
        <v>163</v>
      </c>
      <c r="S73" s="27" t="s">
        <v>163</v>
      </c>
      <c r="T73" s="84">
        <f t="shared" si="9"/>
        <v>192541.71</v>
      </c>
      <c r="U73" s="45"/>
      <c r="V73" s="45"/>
      <c r="W73" s="46"/>
      <c r="X73" s="47"/>
      <c r="Y73" s="48"/>
      <c r="Z73" s="49"/>
      <c r="AA73" s="70"/>
      <c r="AB73" s="45"/>
      <c r="AC73" s="85"/>
      <c r="AD73" s="37"/>
      <c r="AE73" s="37"/>
      <c r="AF73" s="86"/>
      <c r="AG73" s="45"/>
      <c r="AH73" s="45"/>
      <c r="AI73" s="45"/>
      <c r="AJ73" s="48"/>
      <c r="AK73" s="47"/>
      <c r="AL73" s="45"/>
      <c r="AM73" s="48"/>
    </row>
    <row r="74" spans="1:39" ht="108" x14ac:dyDescent="0.2">
      <c r="A74" s="22" t="s">
        <v>43</v>
      </c>
      <c r="B74" s="88" t="s">
        <v>51</v>
      </c>
      <c r="C74" s="54" t="s">
        <v>45</v>
      </c>
      <c r="D74" s="81" t="s">
        <v>176</v>
      </c>
      <c r="E74" s="82" t="s">
        <v>65</v>
      </c>
      <c r="F74" s="83"/>
      <c r="G74" s="81" t="s">
        <v>176</v>
      </c>
      <c r="H74" s="65" t="s">
        <v>159</v>
      </c>
      <c r="I74" s="28" t="s">
        <v>170</v>
      </c>
      <c r="J74" s="27" t="s">
        <v>161</v>
      </c>
      <c r="K74" s="29">
        <v>377669.59</v>
      </c>
      <c r="L74" s="198">
        <v>101020301</v>
      </c>
      <c r="M74" s="29">
        <f t="shared" si="8"/>
        <v>377669.59</v>
      </c>
      <c r="N74" s="29"/>
      <c r="O74" s="29"/>
      <c r="P74" s="29"/>
      <c r="Q74" s="79" t="s">
        <v>175</v>
      </c>
      <c r="R74" s="27" t="s">
        <v>163</v>
      </c>
      <c r="S74" s="27" t="s">
        <v>163</v>
      </c>
      <c r="T74" s="84">
        <f t="shared" si="9"/>
        <v>377669.59</v>
      </c>
      <c r="U74" s="45"/>
      <c r="V74" s="45"/>
      <c r="W74" s="46"/>
      <c r="X74" s="47"/>
      <c r="Y74" s="48"/>
      <c r="Z74" s="49"/>
      <c r="AA74" s="70"/>
      <c r="AB74" s="45"/>
      <c r="AC74" s="85"/>
      <c r="AD74" s="37"/>
      <c r="AE74" s="37"/>
      <c r="AF74" s="86"/>
      <c r="AG74" s="45"/>
      <c r="AH74" s="45"/>
      <c r="AI74" s="45"/>
      <c r="AJ74" s="48"/>
      <c r="AK74" s="47"/>
      <c r="AL74" s="45"/>
      <c r="AM74" s="48"/>
    </row>
    <row r="75" spans="1:39" ht="108" x14ac:dyDescent="0.2">
      <c r="A75" s="22" t="s">
        <v>43</v>
      </c>
      <c r="B75" s="89" t="s">
        <v>63</v>
      </c>
      <c r="C75" s="54" t="s">
        <v>45</v>
      </c>
      <c r="D75" s="81" t="s">
        <v>166</v>
      </c>
      <c r="E75" s="82" t="s">
        <v>65</v>
      </c>
      <c r="F75" s="83"/>
      <c r="G75" s="81" t="s">
        <v>166</v>
      </c>
      <c r="H75" s="65" t="s">
        <v>159</v>
      </c>
      <c r="I75" s="28" t="s">
        <v>170</v>
      </c>
      <c r="J75" s="27" t="s">
        <v>161</v>
      </c>
      <c r="K75" s="29">
        <v>192541.71</v>
      </c>
      <c r="L75" s="198">
        <v>101020301</v>
      </c>
      <c r="M75" s="29">
        <f t="shared" si="8"/>
        <v>192541.71</v>
      </c>
      <c r="N75" s="29"/>
      <c r="O75" s="29"/>
      <c r="P75" s="29"/>
      <c r="Q75" s="79" t="s">
        <v>177</v>
      </c>
      <c r="R75" s="27" t="s">
        <v>163</v>
      </c>
      <c r="S75" s="27" t="s">
        <v>163</v>
      </c>
      <c r="T75" s="84">
        <f t="shared" si="9"/>
        <v>192541.71</v>
      </c>
      <c r="U75" s="45"/>
      <c r="V75" s="45"/>
      <c r="W75" s="46"/>
      <c r="X75" s="47"/>
      <c r="Y75" s="48"/>
      <c r="Z75" s="49"/>
      <c r="AA75" s="70"/>
      <c r="AB75" s="45"/>
      <c r="AC75" s="85"/>
      <c r="AD75" s="37"/>
      <c r="AE75" s="37"/>
      <c r="AF75" s="86"/>
      <c r="AG75" s="45"/>
      <c r="AH75" s="45"/>
      <c r="AI75" s="45"/>
      <c r="AJ75" s="48"/>
      <c r="AK75" s="47"/>
      <c r="AL75" s="45"/>
      <c r="AM75" s="48"/>
    </row>
    <row r="76" spans="1:39" ht="72" x14ac:dyDescent="0.2">
      <c r="A76" s="22" t="s">
        <v>43</v>
      </c>
      <c r="B76" s="89" t="s">
        <v>178</v>
      </c>
      <c r="C76" s="54" t="s">
        <v>45</v>
      </c>
      <c r="D76" s="81" t="s">
        <v>179</v>
      </c>
      <c r="E76" s="82" t="s">
        <v>65</v>
      </c>
      <c r="F76" s="83"/>
      <c r="G76" s="81" t="s">
        <v>179</v>
      </c>
      <c r="H76" s="65" t="s">
        <v>159</v>
      </c>
      <c r="I76" s="28" t="s">
        <v>180</v>
      </c>
      <c r="J76" s="27" t="s">
        <v>181</v>
      </c>
      <c r="K76" s="29">
        <v>668524.61922005692</v>
      </c>
      <c r="L76" s="198">
        <v>101020301</v>
      </c>
      <c r="M76" s="29">
        <f>K76</f>
        <v>668524.61922005692</v>
      </c>
      <c r="N76" s="29"/>
      <c r="O76" s="29">
        <v>402</v>
      </c>
      <c r="P76" s="29"/>
      <c r="Q76" s="79" t="s">
        <v>182</v>
      </c>
      <c r="R76" s="27" t="s">
        <v>183</v>
      </c>
      <c r="S76" s="28" t="s">
        <v>184</v>
      </c>
      <c r="T76" s="84">
        <v>668524.61922005692</v>
      </c>
      <c r="U76" s="45"/>
      <c r="V76" s="45"/>
      <c r="W76" s="46"/>
      <c r="X76" s="47"/>
      <c r="Y76" s="48"/>
      <c r="Z76" s="49"/>
      <c r="AA76" s="90">
        <v>167131.15</v>
      </c>
      <c r="AB76" s="90"/>
      <c r="AC76" s="91">
        <v>200557</v>
      </c>
      <c r="AD76" s="92"/>
      <c r="AE76" s="92"/>
      <c r="AF76" s="93"/>
      <c r="AG76" s="51"/>
      <c r="AH76" s="45"/>
      <c r="AI76" s="45"/>
      <c r="AJ76" s="94"/>
      <c r="AK76" s="47"/>
      <c r="AL76" s="45"/>
      <c r="AM76" s="48"/>
    </row>
    <row r="77" spans="1:39" ht="60" x14ac:dyDescent="0.2">
      <c r="A77" s="22" t="s">
        <v>43</v>
      </c>
      <c r="B77" s="89" t="s">
        <v>185</v>
      </c>
      <c r="C77" s="54" t="s">
        <v>45</v>
      </c>
      <c r="D77" s="81" t="s">
        <v>186</v>
      </c>
      <c r="E77" s="82" t="s">
        <v>65</v>
      </c>
      <c r="F77" s="83"/>
      <c r="G77" s="81" t="s">
        <v>186</v>
      </c>
      <c r="H77" s="65" t="s">
        <v>159</v>
      </c>
      <c r="I77" s="28" t="s">
        <v>180</v>
      </c>
      <c r="J77" s="27" t="s">
        <v>181</v>
      </c>
      <c r="K77" s="29">
        <v>380216.1176470581</v>
      </c>
      <c r="L77" s="198">
        <v>101020301</v>
      </c>
      <c r="M77" s="29">
        <f t="shared" ref="M77:M124" si="10">K77</f>
        <v>380216.1176470581</v>
      </c>
      <c r="N77" s="29"/>
      <c r="O77" s="29">
        <v>400</v>
      </c>
      <c r="P77" s="29"/>
      <c r="Q77" s="79" t="s">
        <v>182</v>
      </c>
      <c r="R77" s="27" t="s">
        <v>183</v>
      </c>
      <c r="S77" s="28" t="s">
        <v>184</v>
      </c>
      <c r="T77" s="84">
        <v>380216.1176470581</v>
      </c>
      <c r="U77" s="45"/>
      <c r="V77" s="45"/>
      <c r="W77" s="46"/>
      <c r="X77" s="47"/>
      <c r="Y77" s="48"/>
      <c r="Z77" s="49"/>
      <c r="AA77" s="90">
        <f>K77*0.25</f>
        <v>95054.029411764524</v>
      </c>
      <c r="AB77" s="90"/>
      <c r="AC77" s="91">
        <v>114066</v>
      </c>
      <c r="AD77" s="92"/>
      <c r="AE77" s="92"/>
      <c r="AF77" s="72"/>
      <c r="AG77" s="51"/>
      <c r="AH77" s="45"/>
      <c r="AI77" s="45"/>
      <c r="AJ77" s="94"/>
      <c r="AK77" s="47"/>
      <c r="AL77" s="45"/>
      <c r="AM77" s="48"/>
    </row>
    <row r="78" spans="1:39" ht="60" x14ac:dyDescent="0.2">
      <c r="A78" s="22" t="s">
        <v>43</v>
      </c>
      <c r="B78" s="89" t="s">
        <v>51</v>
      </c>
      <c r="C78" s="54" t="s">
        <v>45</v>
      </c>
      <c r="D78" s="81" t="s">
        <v>187</v>
      </c>
      <c r="E78" s="82" t="s">
        <v>65</v>
      </c>
      <c r="F78" s="83"/>
      <c r="G78" s="81" t="s">
        <v>187</v>
      </c>
      <c r="H78" s="65" t="s">
        <v>159</v>
      </c>
      <c r="I78" s="28" t="s">
        <v>180</v>
      </c>
      <c r="J78" s="27" t="s">
        <v>181</v>
      </c>
      <c r="K78" s="29">
        <v>1564008.1176470588</v>
      </c>
      <c r="L78" s="198">
        <v>101020301</v>
      </c>
      <c r="M78" s="29">
        <f t="shared" si="10"/>
        <v>1564008.1176470588</v>
      </c>
      <c r="N78" s="29"/>
      <c r="O78" s="29">
        <v>800</v>
      </c>
      <c r="P78" s="29"/>
      <c r="Q78" s="79" t="s">
        <v>182</v>
      </c>
      <c r="R78" s="27" t="s">
        <v>183</v>
      </c>
      <c r="S78" s="28" t="s">
        <v>184</v>
      </c>
      <c r="T78" s="84">
        <v>1564008.1176470588</v>
      </c>
      <c r="U78" s="45"/>
      <c r="V78" s="45"/>
      <c r="W78" s="46"/>
      <c r="X78" s="47"/>
      <c r="Y78" s="48"/>
      <c r="Z78" s="49"/>
      <c r="AA78" s="90">
        <f t="shared" ref="AA78:AA103" si="11">K78*0.25</f>
        <v>391002.0294117647</v>
      </c>
      <c r="AB78" s="90"/>
      <c r="AC78" s="91">
        <v>469200</v>
      </c>
      <c r="AD78" s="92"/>
      <c r="AE78" s="92"/>
      <c r="AF78" s="72"/>
      <c r="AG78" s="51"/>
      <c r="AH78" s="45"/>
      <c r="AI78" s="45"/>
      <c r="AJ78" s="94"/>
      <c r="AK78" s="47"/>
      <c r="AL78" s="45"/>
      <c r="AM78" s="48"/>
    </row>
    <row r="79" spans="1:39" ht="60" x14ac:dyDescent="0.2">
      <c r="A79" s="22" t="s">
        <v>43</v>
      </c>
      <c r="B79" s="89" t="s">
        <v>188</v>
      </c>
      <c r="C79" s="54" t="s">
        <v>45</v>
      </c>
      <c r="D79" s="81" t="s">
        <v>189</v>
      </c>
      <c r="E79" s="82" t="s">
        <v>65</v>
      </c>
      <c r="F79" s="83"/>
      <c r="G79" s="81" t="s">
        <v>189</v>
      </c>
      <c r="H79" s="65" t="s">
        <v>159</v>
      </c>
      <c r="I79" s="28" t="s">
        <v>180</v>
      </c>
      <c r="J79" s="27" t="s">
        <v>181</v>
      </c>
      <c r="K79" s="29">
        <v>380216.1176470581</v>
      </c>
      <c r="L79" s="198">
        <v>101020301</v>
      </c>
      <c r="M79" s="29">
        <f t="shared" si="10"/>
        <v>380216.1176470581</v>
      </c>
      <c r="N79" s="29"/>
      <c r="O79" s="29">
        <v>405</v>
      </c>
      <c r="P79" s="29"/>
      <c r="Q79" s="79" t="s">
        <v>182</v>
      </c>
      <c r="R79" s="27" t="s">
        <v>183</v>
      </c>
      <c r="S79" s="28" t="s">
        <v>184</v>
      </c>
      <c r="T79" s="84">
        <v>380216.1176470581</v>
      </c>
      <c r="U79" s="45"/>
      <c r="V79" s="45"/>
      <c r="W79" s="46"/>
      <c r="X79" s="47"/>
      <c r="Y79" s="48"/>
      <c r="Z79" s="49"/>
      <c r="AA79" s="90">
        <f t="shared" si="11"/>
        <v>95054.029411764524</v>
      </c>
      <c r="AB79" s="90"/>
      <c r="AC79" s="91">
        <v>114065</v>
      </c>
      <c r="AD79" s="92"/>
      <c r="AE79" s="92"/>
      <c r="AF79" s="72"/>
      <c r="AG79" s="51"/>
      <c r="AH79" s="45"/>
      <c r="AI79" s="45"/>
      <c r="AJ79" s="94"/>
      <c r="AK79" s="47"/>
      <c r="AL79" s="45"/>
      <c r="AM79" s="48"/>
    </row>
    <row r="80" spans="1:39" ht="60" x14ac:dyDescent="0.2">
      <c r="A80" s="22" t="s">
        <v>43</v>
      </c>
      <c r="B80" s="89" t="s">
        <v>190</v>
      </c>
      <c r="C80" s="54" t="s">
        <v>45</v>
      </c>
      <c r="D80" s="81" t="s">
        <v>191</v>
      </c>
      <c r="E80" s="82" t="s">
        <v>65</v>
      </c>
      <c r="F80" s="83"/>
      <c r="G80" s="81" t="s">
        <v>191</v>
      </c>
      <c r="H80" s="65" t="s">
        <v>159</v>
      </c>
      <c r="I80" s="28" t="s">
        <v>180</v>
      </c>
      <c r="J80" s="27" t="s">
        <v>181</v>
      </c>
      <c r="K80" s="29">
        <v>951516.11764705693</v>
      </c>
      <c r="L80" s="198">
        <v>101020301</v>
      </c>
      <c r="M80" s="29">
        <f t="shared" si="10"/>
        <v>951516.11764705693</v>
      </c>
      <c r="N80" s="29"/>
      <c r="O80" s="29">
        <v>538</v>
      </c>
      <c r="P80" s="29"/>
      <c r="Q80" s="79" t="s">
        <v>182</v>
      </c>
      <c r="R80" s="27" t="s">
        <v>183</v>
      </c>
      <c r="S80" s="28" t="s">
        <v>184</v>
      </c>
      <c r="T80" s="84">
        <v>951516.11764705693</v>
      </c>
      <c r="U80" s="45"/>
      <c r="V80" s="45"/>
      <c r="W80" s="46"/>
      <c r="X80" s="47"/>
      <c r="Y80" s="48"/>
      <c r="Z80" s="49"/>
      <c r="AA80" s="90">
        <f t="shared" si="11"/>
        <v>237879.02941176423</v>
      </c>
      <c r="AB80" s="90"/>
      <c r="AC80" s="91">
        <v>285455</v>
      </c>
      <c r="AD80" s="92"/>
      <c r="AE80" s="92"/>
      <c r="AF80" s="72"/>
      <c r="AG80" s="51"/>
      <c r="AH80" s="45"/>
      <c r="AI80" s="45"/>
      <c r="AJ80" s="94"/>
      <c r="AK80" s="47"/>
      <c r="AL80" s="45"/>
      <c r="AM80" s="48"/>
    </row>
    <row r="81" spans="1:39" ht="60" x14ac:dyDescent="0.2">
      <c r="A81" s="22" t="s">
        <v>43</v>
      </c>
      <c r="B81" s="89" t="s">
        <v>192</v>
      </c>
      <c r="C81" s="54" t="s">
        <v>45</v>
      </c>
      <c r="D81" s="81" t="s">
        <v>193</v>
      </c>
      <c r="E81" s="82" t="s">
        <v>65</v>
      </c>
      <c r="F81" s="83"/>
      <c r="G81" s="81" t="s">
        <v>193</v>
      </c>
      <c r="H81" s="65" t="s">
        <v>159</v>
      </c>
      <c r="I81" s="28" t="s">
        <v>180</v>
      </c>
      <c r="J81" s="27" t="s">
        <v>181</v>
      </c>
      <c r="K81" s="29">
        <v>1564008.1176470588</v>
      </c>
      <c r="L81" s="198">
        <v>101020301</v>
      </c>
      <c r="M81" s="29">
        <f t="shared" si="10"/>
        <v>1564008.1176470588</v>
      </c>
      <c r="N81" s="29"/>
      <c r="O81" s="29">
        <v>800</v>
      </c>
      <c r="P81" s="29"/>
      <c r="Q81" s="79" t="s">
        <v>182</v>
      </c>
      <c r="R81" s="27" t="s">
        <v>183</v>
      </c>
      <c r="S81" s="28" t="s">
        <v>184</v>
      </c>
      <c r="T81" s="84">
        <v>1564008.1176470588</v>
      </c>
      <c r="U81" s="45"/>
      <c r="V81" s="45"/>
      <c r="W81" s="46"/>
      <c r="X81" s="47"/>
      <c r="Y81" s="48"/>
      <c r="Z81" s="49"/>
      <c r="AA81" s="90">
        <f t="shared" si="11"/>
        <v>391002.0294117647</v>
      </c>
      <c r="AB81" s="90"/>
      <c r="AC81" s="91">
        <v>469202</v>
      </c>
      <c r="AD81" s="92"/>
      <c r="AE81" s="92"/>
      <c r="AF81" s="72"/>
      <c r="AG81" s="51"/>
      <c r="AH81" s="45"/>
      <c r="AI81" s="45"/>
      <c r="AJ81" s="94"/>
      <c r="AK81" s="47"/>
      <c r="AL81" s="45"/>
      <c r="AM81" s="48"/>
    </row>
    <row r="82" spans="1:39" ht="72" x14ac:dyDescent="0.2">
      <c r="A82" s="22" t="s">
        <v>43</v>
      </c>
      <c r="B82" s="89" t="s">
        <v>194</v>
      </c>
      <c r="C82" s="54" t="s">
        <v>45</v>
      </c>
      <c r="D82" s="81" t="s">
        <v>195</v>
      </c>
      <c r="E82" s="82" t="s">
        <v>65</v>
      </c>
      <c r="F82" s="83"/>
      <c r="G82" s="81" t="s">
        <v>195</v>
      </c>
      <c r="H82" s="65" t="s">
        <v>159</v>
      </c>
      <c r="I82" s="28" t="s">
        <v>180</v>
      </c>
      <c r="J82" s="27" t="s">
        <v>181</v>
      </c>
      <c r="K82" s="29">
        <v>1212642.7392200569</v>
      </c>
      <c r="L82" s="198">
        <v>101020301</v>
      </c>
      <c r="M82" s="29">
        <f t="shared" si="10"/>
        <v>1212642.7392200569</v>
      </c>
      <c r="N82" s="29"/>
      <c r="O82" s="29">
        <v>800</v>
      </c>
      <c r="P82" s="29"/>
      <c r="Q82" s="79" t="s">
        <v>182</v>
      </c>
      <c r="R82" s="27" t="s">
        <v>183</v>
      </c>
      <c r="S82" s="28" t="s">
        <v>184</v>
      </c>
      <c r="T82" s="84">
        <v>1212642.7392200569</v>
      </c>
      <c r="U82" s="45"/>
      <c r="V82" s="45"/>
      <c r="W82" s="46"/>
      <c r="X82" s="47"/>
      <c r="Y82" s="48"/>
      <c r="Z82" s="49"/>
      <c r="AA82" s="90">
        <f t="shared" si="11"/>
        <v>303160.68480501423</v>
      </c>
      <c r="AB82" s="90"/>
      <c r="AC82" s="91">
        <v>363644</v>
      </c>
      <c r="AD82" s="92"/>
      <c r="AE82" s="92"/>
      <c r="AF82" s="72"/>
      <c r="AG82" s="51"/>
      <c r="AH82" s="45"/>
      <c r="AI82" s="45"/>
      <c r="AJ82" s="94"/>
      <c r="AK82" s="47"/>
      <c r="AL82" s="45"/>
      <c r="AM82" s="48"/>
    </row>
    <row r="83" spans="1:39" ht="60" x14ac:dyDescent="0.2">
      <c r="A83" s="22" t="s">
        <v>43</v>
      </c>
      <c r="B83" s="89" t="s">
        <v>196</v>
      </c>
      <c r="C83" s="54" t="s">
        <v>45</v>
      </c>
      <c r="D83" s="81" t="s">
        <v>197</v>
      </c>
      <c r="E83" s="82" t="s">
        <v>65</v>
      </c>
      <c r="F83" s="83"/>
      <c r="G83" s="81" t="s">
        <v>197</v>
      </c>
      <c r="H83" s="65" t="s">
        <v>159</v>
      </c>
      <c r="I83" s="28" t="s">
        <v>180</v>
      </c>
      <c r="J83" s="27" t="s">
        <v>181</v>
      </c>
      <c r="K83" s="29">
        <v>429716.11764705786</v>
      </c>
      <c r="L83" s="198">
        <v>101020301</v>
      </c>
      <c r="M83" s="29">
        <f t="shared" si="10"/>
        <v>429716.11764705786</v>
      </c>
      <c r="N83" s="29"/>
      <c r="O83" s="29">
        <v>450</v>
      </c>
      <c r="P83" s="29"/>
      <c r="Q83" s="79" t="s">
        <v>182</v>
      </c>
      <c r="R83" s="27" t="s">
        <v>183</v>
      </c>
      <c r="S83" s="28" t="s">
        <v>184</v>
      </c>
      <c r="T83" s="84">
        <v>429716.11764705786</v>
      </c>
      <c r="U83" s="45"/>
      <c r="V83" s="45"/>
      <c r="W83" s="46"/>
      <c r="X83" s="47"/>
      <c r="Y83" s="48"/>
      <c r="Z83" s="49"/>
      <c r="AA83" s="90">
        <f t="shared" si="11"/>
        <v>107429.02941176447</v>
      </c>
      <c r="AB83" s="90"/>
      <c r="AC83" s="91">
        <v>107429</v>
      </c>
      <c r="AD83" s="92"/>
      <c r="AE83" s="92"/>
      <c r="AF83" s="72"/>
      <c r="AG83" s="51"/>
      <c r="AH83" s="45"/>
      <c r="AI83" s="45"/>
      <c r="AJ83" s="94"/>
      <c r="AK83" s="47"/>
      <c r="AL83" s="45"/>
      <c r="AM83" s="48"/>
    </row>
    <row r="84" spans="1:39" ht="60" x14ac:dyDescent="0.2">
      <c r="A84" s="22" t="s">
        <v>43</v>
      </c>
      <c r="B84" s="89" t="s">
        <v>134</v>
      </c>
      <c r="C84" s="54" t="s">
        <v>45</v>
      </c>
      <c r="D84" s="81" t="s">
        <v>198</v>
      </c>
      <c r="E84" s="82" t="s">
        <v>65</v>
      </c>
      <c r="F84" s="83"/>
      <c r="G84" s="81" t="s">
        <v>198</v>
      </c>
      <c r="H84" s="65" t="s">
        <v>159</v>
      </c>
      <c r="I84" s="28" t="s">
        <v>180</v>
      </c>
      <c r="J84" s="27" t="s">
        <v>181</v>
      </c>
      <c r="K84" s="29">
        <v>1564008.1176470588</v>
      </c>
      <c r="L84" s="198">
        <v>101020301</v>
      </c>
      <c r="M84" s="29">
        <f t="shared" si="10"/>
        <v>1564008.1176470588</v>
      </c>
      <c r="N84" s="29"/>
      <c r="O84" s="29">
        <v>800</v>
      </c>
      <c r="P84" s="29"/>
      <c r="Q84" s="79" t="s">
        <v>182</v>
      </c>
      <c r="R84" s="27" t="s">
        <v>183</v>
      </c>
      <c r="S84" s="28" t="s">
        <v>184</v>
      </c>
      <c r="T84" s="84">
        <v>1564008.1176470588</v>
      </c>
      <c r="U84" s="45"/>
      <c r="V84" s="45"/>
      <c r="W84" s="46"/>
      <c r="X84" s="47"/>
      <c r="Y84" s="48"/>
      <c r="Z84" s="49"/>
      <c r="AA84" s="90">
        <f t="shared" si="11"/>
        <v>391002.0294117647</v>
      </c>
      <c r="AB84" s="90"/>
      <c r="AC84" s="91">
        <v>469201</v>
      </c>
      <c r="AD84" s="92"/>
      <c r="AE84" s="92"/>
      <c r="AF84" s="72"/>
      <c r="AG84" s="51"/>
      <c r="AH84" s="45"/>
      <c r="AI84" s="45"/>
      <c r="AJ84" s="94"/>
      <c r="AK84" s="47"/>
      <c r="AL84" s="45"/>
      <c r="AM84" s="48"/>
    </row>
    <row r="85" spans="1:39" ht="60" x14ac:dyDescent="0.2">
      <c r="A85" s="22" t="s">
        <v>43</v>
      </c>
      <c r="B85" s="89" t="s">
        <v>199</v>
      </c>
      <c r="C85" s="54" t="s">
        <v>45</v>
      </c>
      <c r="D85" s="81" t="s">
        <v>200</v>
      </c>
      <c r="E85" s="82" t="s">
        <v>65</v>
      </c>
      <c r="F85" s="83"/>
      <c r="G85" s="81" t="s">
        <v>200</v>
      </c>
      <c r="H85" s="65" t="s">
        <v>159</v>
      </c>
      <c r="I85" s="28" t="s">
        <v>180</v>
      </c>
      <c r="J85" s="27" t="s">
        <v>181</v>
      </c>
      <c r="K85" s="29">
        <v>346516.1176470581</v>
      </c>
      <c r="L85" s="198">
        <v>101020301</v>
      </c>
      <c r="M85" s="29">
        <f t="shared" si="10"/>
        <v>346516.1176470581</v>
      </c>
      <c r="N85" s="29"/>
      <c r="O85" s="29">
        <v>198</v>
      </c>
      <c r="P85" s="29"/>
      <c r="Q85" s="79" t="s">
        <v>182</v>
      </c>
      <c r="R85" s="27" t="s">
        <v>183</v>
      </c>
      <c r="S85" s="28" t="s">
        <v>184</v>
      </c>
      <c r="T85" s="84">
        <v>346516.1176470581</v>
      </c>
      <c r="U85" s="45"/>
      <c r="V85" s="45"/>
      <c r="W85" s="46"/>
      <c r="X85" s="47"/>
      <c r="Y85" s="48"/>
      <c r="Z85" s="49"/>
      <c r="AA85" s="90">
        <f t="shared" si="11"/>
        <v>86629.029411764524</v>
      </c>
      <c r="AB85" s="90"/>
      <c r="AC85" s="91">
        <v>103956</v>
      </c>
      <c r="AD85" s="92"/>
      <c r="AE85" s="92"/>
      <c r="AF85" s="72"/>
      <c r="AG85" s="51"/>
      <c r="AH85" s="45"/>
      <c r="AI85" s="45"/>
      <c r="AJ85" s="94"/>
      <c r="AK85" s="47"/>
      <c r="AL85" s="45"/>
      <c r="AM85" s="48"/>
    </row>
    <row r="86" spans="1:39" ht="60" x14ac:dyDescent="0.2">
      <c r="A86" s="22" t="s">
        <v>43</v>
      </c>
      <c r="B86" s="89" t="s">
        <v>63</v>
      </c>
      <c r="C86" s="54" t="s">
        <v>45</v>
      </c>
      <c r="D86" s="81" t="s">
        <v>201</v>
      </c>
      <c r="E86" s="82" t="s">
        <v>65</v>
      </c>
      <c r="F86" s="83"/>
      <c r="G86" s="81" t="s">
        <v>201</v>
      </c>
      <c r="H86" s="65" t="s">
        <v>159</v>
      </c>
      <c r="I86" s="28" t="s">
        <v>180</v>
      </c>
      <c r="J86" s="27" t="s">
        <v>181</v>
      </c>
      <c r="K86" s="29">
        <v>1564008.1176470588</v>
      </c>
      <c r="L86" s="198">
        <v>101020301</v>
      </c>
      <c r="M86" s="29">
        <f t="shared" si="10"/>
        <v>1564008.1176470588</v>
      </c>
      <c r="N86" s="29"/>
      <c r="O86" s="29">
        <v>800</v>
      </c>
      <c r="P86" s="29"/>
      <c r="Q86" s="79" t="s">
        <v>182</v>
      </c>
      <c r="R86" s="27" t="s">
        <v>183</v>
      </c>
      <c r="S86" s="28" t="s">
        <v>184</v>
      </c>
      <c r="T86" s="84">
        <v>1564008.1176470588</v>
      </c>
      <c r="U86" s="45"/>
      <c r="V86" s="45"/>
      <c r="W86" s="46"/>
      <c r="X86" s="47"/>
      <c r="Y86" s="48"/>
      <c r="Z86" s="49"/>
      <c r="AA86" s="90">
        <f t="shared" si="11"/>
        <v>391002.0294117647</v>
      </c>
      <c r="AB86" s="90"/>
      <c r="AC86" s="91">
        <v>469203</v>
      </c>
      <c r="AD86" s="92"/>
      <c r="AE86" s="92"/>
      <c r="AF86" s="72"/>
      <c r="AG86" s="51"/>
      <c r="AH86" s="45"/>
      <c r="AI86" s="45"/>
      <c r="AJ86" s="94"/>
      <c r="AK86" s="47"/>
      <c r="AL86" s="45"/>
      <c r="AM86" s="48"/>
    </row>
    <row r="87" spans="1:39" ht="72" x14ac:dyDescent="0.2">
      <c r="A87" s="22" t="s">
        <v>43</v>
      </c>
      <c r="B87" s="89" t="s">
        <v>202</v>
      </c>
      <c r="C87" s="54" t="s">
        <v>45</v>
      </c>
      <c r="D87" s="81" t="s">
        <v>203</v>
      </c>
      <c r="E87" s="82" t="s">
        <v>65</v>
      </c>
      <c r="F87" s="83"/>
      <c r="G87" s="81" t="s">
        <v>203</v>
      </c>
      <c r="H87" s="65" t="s">
        <v>159</v>
      </c>
      <c r="I87" s="28" t="s">
        <v>180</v>
      </c>
      <c r="J87" s="27" t="s">
        <v>181</v>
      </c>
      <c r="K87" s="29">
        <v>282516.11764705821</v>
      </c>
      <c r="L87" s="198">
        <v>101020301</v>
      </c>
      <c r="M87" s="29">
        <f t="shared" si="10"/>
        <v>282516.11764705821</v>
      </c>
      <c r="N87" s="29"/>
      <c r="O87" s="29">
        <v>400</v>
      </c>
      <c r="P87" s="29"/>
      <c r="Q87" s="79" t="s">
        <v>182</v>
      </c>
      <c r="R87" s="27" t="s">
        <v>183</v>
      </c>
      <c r="S87" s="28" t="s">
        <v>184</v>
      </c>
      <c r="T87" s="84">
        <v>282516.11764705821</v>
      </c>
      <c r="U87" s="45"/>
      <c r="V87" s="45"/>
      <c r="W87" s="46"/>
      <c r="X87" s="47"/>
      <c r="Y87" s="48"/>
      <c r="Z87" s="49"/>
      <c r="AA87" s="90">
        <f t="shared" si="11"/>
        <v>70629.029411764554</v>
      </c>
      <c r="AB87" s="90"/>
      <c r="AC87" s="91">
        <v>226013</v>
      </c>
      <c r="AD87" s="92"/>
      <c r="AE87" s="92"/>
      <c r="AF87" s="72"/>
      <c r="AG87" s="51"/>
      <c r="AH87" s="45"/>
      <c r="AI87" s="45"/>
      <c r="AJ87" s="94"/>
      <c r="AK87" s="47"/>
      <c r="AL87" s="45"/>
      <c r="AM87" s="48"/>
    </row>
    <row r="88" spans="1:39" ht="60" x14ac:dyDescent="0.2">
      <c r="A88" s="22" t="s">
        <v>43</v>
      </c>
      <c r="B88" s="89" t="s">
        <v>204</v>
      </c>
      <c r="C88" s="54" t="s">
        <v>45</v>
      </c>
      <c r="D88" s="81" t="s">
        <v>205</v>
      </c>
      <c r="E88" s="82" t="s">
        <v>65</v>
      </c>
      <c r="F88" s="83"/>
      <c r="G88" s="81" t="s">
        <v>205</v>
      </c>
      <c r="H88" s="65" t="s">
        <v>159</v>
      </c>
      <c r="I88" s="28" t="s">
        <v>180</v>
      </c>
      <c r="J88" s="27" t="s">
        <v>181</v>
      </c>
      <c r="K88" s="29">
        <v>412216.11764705804</v>
      </c>
      <c r="L88" s="198">
        <v>101020301</v>
      </c>
      <c r="M88" s="29">
        <f t="shared" si="10"/>
        <v>412216.11764705804</v>
      </c>
      <c r="N88" s="29"/>
      <c r="O88" s="29">
        <v>385</v>
      </c>
      <c r="P88" s="29"/>
      <c r="Q88" s="79" t="s">
        <v>182</v>
      </c>
      <c r="R88" s="27" t="s">
        <v>183</v>
      </c>
      <c r="S88" s="28" t="s">
        <v>184</v>
      </c>
      <c r="T88" s="84">
        <v>412216.11764705804</v>
      </c>
      <c r="U88" s="45"/>
      <c r="V88" s="45"/>
      <c r="W88" s="46"/>
      <c r="X88" s="47"/>
      <c r="Y88" s="48"/>
      <c r="Z88" s="49"/>
      <c r="AA88" s="90">
        <f t="shared" si="11"/>
        <v>103054.02941176451</v>
      </c>
      <c r="AB88" s="90"/>
      <c r="AC88" s="91">
        <v>103054</v>
      </c>
      <c r="AD88" s="92"/>
      <c r="AE88" s="92"/>
      <c r="AF88" s="72"/>
      <c r="AG88" s="51"/>
      <c r="AH88" s="45"/>
      <c r="AI88" s="45"/>
      <c r="AJ88" s="94"/>
      <c r="AK88" s="47"/>
      <c r="AL88" s="45"/>
      <c r="AM88" s="48"/>
    </row>
    <row r="89" spans="1:39" ht="60" x14ac:dyDescent="0.2">
      <c r="A89" s="22" t="s">
        <v>43</v>
      </c>
      <c r="B89" s="89" t="s">
        <v>154</v>
      </c>
      <c r="C89" s="54" t="s">
        <v>45</v>
      </c>
      <c r="D89" s="81" t="s">
        <v>206</v>
      </c>
      <c r="E89" s="82" t="s">
        <v>65</v>
      </c>
      <c r="F89" s="83"/>
      <c r="G89" s="81" t="s">
        <v>206</v>
      </c>
      <c r="H89" s="65" t="s">
        <v>159</v>
      </c>
      <c r="I89" s="28" t="s">
        <v>180</v>
      </c>
      <c r="J89" s="27" t="s">
        <v>181</v>
      </c>
      <c r="K89" s="29">
        <v>1262642.7392200569</v>
      </c>
      <c r="L89" s="198">
        <v>101020301</v>
      </c>
      <c r="M89" s="29">
        <f t="shared" si="10"/>
        <v>1262642.7392200569</v>
      </c>
      <c r="N89" s="29"/>
      <c r="O89" s="29">
        <v>800</v>
      </c>
      <c r="P89" s="29"/>
      <c r="Q89" s="79" t="s">
        <v>182</v>
      </c>
      <c r="R89" s="27" t="s">
        <v>183</v>
      </c>
      <c r="S89" s="28" t="s">
        <v>184</v>
      </c>
      <c r="T89" s="84">
        <v>1262642.7392200569</v>
      </c>
      <c r="U89" s="45"/>
      <c r="V89" s="45"/>
      <c r="W89" s="46"/>
      <c r="X89" s="47"/>
      <c r="Y89" s="48"/>
      <c r="Z89" s="49"/>
      <c r="AA89" s="90">
        <f t="shared" si="11"/>
        <v>315660.68480501423</v>
      </c>
      <c r="AB89" s="90"/>
      <c r="AC89" s="91">
        <v>378787</v>
      </c>
      <c r="AD89" s="92"/>
      <c r="AE89" s="92"/>
      <c r="AF89" s="72"/>
      <c r="AG89" s="51"/>
      <c r="AH89" s="45"/>
      <c r="AI89" s="45"/>
      <c r="AJ89" s="94"/>
      <c r="AK89" s="47"/>
      <c r="AL89" s="45"/>
      <c r="AM89" s="48"/>
    </row>
    <row r="90" spans="1:39" ht="60" x14ac:dyDescent="0.2">
      <c r="A90" s="22" t="s">
        <v>43</v>
      </c>
      <c r="B90" s="89" t="s">
        <v>207</v>
      </c>
      <c r="C90" s="54" t="s">
        <v>45</v>
      </c>
      <c r="D90" s="81" t="s">
        <v>208</v>
      </c>
      <c r="E90" s="82" t="s">
        <v>65</v>
      </c>
      <c r="F90" s="83"/>
      <c r="G90" s="81" t="s">
        <v>208</v>
      </c>
      <c r="H90" s="65" t="s">
        <v>159</v>
      </c>
      <c r="I90" s="28" t="s">
        <v>180</v>
      </c>
      <c r="J90" s="27" t="s">
        <v>181</v>
      </c>
      <c r="K90" s="29">
        <v>278866.11764705827</v>
      </c>
      <c r="L90" s="198">
        <v>101020301</v>
      </c>
      <c r="M90" s="29">
        <f t="shared" si="10"/>
        <v>278866.11764705827</v>
      </c>
      <c r="N90" s="29"/>
      <c r="O90" s="29">
        <v>432</v>
      </c>
      <c r="P90" s="29"/>
      <c r="Q90" s="79" t="s">
        <v>182</v>
      </c>
      <c r="R90" s="27" t="s">
        <v>183</v>
      </c>
      <c r="S90" s="28" t="s">
        <v>184</v>
      </c>
      <c r="T90" s="84">
        <v>278866.11764705827</v>
      </c>
      <c r="U90" s="45"/>
      <c r="V90" s="45"/>
      <c r="W90" s="46"/>
      <c r="X90" s="47"/>
      <c r="Y90" s="48"/>
      <c r="Z90" s="49"/>
      <c r="AA90" s="90">
        <f t="shared" si="11"/>
        <v>69716.529411764568</v>
      </c>
      <c r="AB90" s="90"/>
      <c r="AC90" s="91">
        <v>110000</v>
      </c>
      <c r="AD90" s="92"/>
      <c r="AE90" s="92"/>
      <c r="AF90" s="72"/>
      <c r="AG90" s="51"/>
      <c r="AH90" s="45"/>
      <c r="AI90" s="45"/>
      <c r="AJ90" s="94"/>
      <c r="AK90" s="47"/>
      <c r="AL90" s="45"/>
      <c r="AM90" s="48"/>
    </row>
    <row r="91" spans="1:39" ht="60" x14ac:dyDescent="0.2">
      <c r="A91" s="22" t="s">
        <v>43</v>
      </c>
      <c r="B91" s="89" t="s">
        <v>209</v>
      </c>
      <c r="C91" s="54" t="s">
        <v>45</v>
      </c>
      <c r="D91" s="81" t="s">
        <v>210</v>
      </c>
      <c r="E91" s="82" t="s">
        <v>65</v>
      </c>
      <c r="F91" s="83"/>
      <c r="G91" s="81" t="s">
        <v>210</v>
      </c>
      <c r="H91" s="65" t="s">
        <v>159</v>
      </c>
      <c r="I91" s="28" t="s">
        <v>180</v>
      </c>
      <c r="J91" s="27" t="s">
        <v>181</v>
      </c>
      <c r="K91" s="29">
        <v>221716.11764705839</v>
      </c>
      <c r="L91" s="198">
        <v>101020301</v>
      </c>
      <c r="M91" s="29">
        <f t="shared" si="10"/>
        <v>221716.11764705839</v>
      </c>
      <c r="N91" s="29"/>
      <c r="O91" s="29">
        <v>412</v>
      </c>
      <c r="P91" s="29"/>
      <c r="Q91" s="79" t="s">
        <v>182</v>
      </c>
      <c r="R91" s="27" t="s">
        <v>183</v>
      </c>
      <c r="S91" s="28" t="s">
        <v>184</v>
      </c>
      <c r="T91" s="84">
        <v>221716.11764705839</v>
      </c>
      <c r="U91" s="45"/>
      <c r="V91" s="45"/>
      <c r="W91" s="46"/>
      <c r="X91" s="47"/>
      <c r="Y91" s="48"/>
      <c r="Z91" s="49"/>
      <c r="AA91" s="90">
        <f t="shared" si="11"/>
        <v>55429.029411764597</v>
      </c>
      <c r="AB91" s="90"/>
      <c r="AC91" s="91">
        <v>148549</v>
      </c>
      <c r="AD91" s="92"/>
      <c r="AE91" s="92"/>
      <c r="AF91" s="72"/>
      <c r="AG91" s="51"/>
      <c r="AH91" s="45"/>
      <c r="AI91" s="45"/>
      <c r="AJ91" s="94"/>
      <c r="AK91" s="47"/>
      <c r="AL91" s="45"/>
      <c r="AM91" s="48"/>
    </row>
    <row r="92" spans="1:39" ht="60" x14ac:dyDescent="0.2">
      <c r="A92" s="22" t="s">
        <v>43</v>
      </c>
      <c r="B92" s="89" t="s">
        <v>59</v>
      </c>
      <c r="C92" s="54" t="s">
        <v>45</v>
      </c>
      <c r="D92" s="81" t="s">
        <v>211</v>
      </c>
      <c r="E92" s="82" t="s">
        <v>65</v>
      </c>
      <c r="F92" s="83"/>
      <c r="G92" s="81" t="s">
        <v>211</v>
      </c>
      <c r="H92" s="65" t="s">
        <v>159</v>
      </c>
      <c r="I92" s="28" t="s">
        <v>180</v>
      </c>
      <c r="J92" s="27" t="s">
        <v>181</v>
      </c>
      <c r="K92" s="29">
        <v>377166.1176470581</v>
      </c>
      <c r="L92" s="198">
        <v>101020301</v>
      </c>
      <c r="M92" s="29">
        <f t="shared" si="10"/>
        <v>377166.1176470581</v>
      </c>
      <c r="N92" s="29"/>
      <c r="O92" s="29">
        <v>400</v>
      </c>
      <c r="P92" s="29"/>
      <c r="Q92" s="79" t="s">
        <v>182</v>
      </c>
      <c r="R92" s="27" t="s">
        <v>183</v>
      </c>
      <c r="S92" s="28" t="s">
        <v>184</v>
      </c>
      <c r="T92" s="84">
        <v>377166.1176470581</v>
      </c>
      <c r="U92" s="45"/>
      <c r="V92" s="45"/>
      <c r="W92" s="46"/>
      <c r="X92" s="47"/>
      <c r="Y92" s="48"/>
      <c r="Z92" s="49"/>
      <c r="AA92" s="90">
        <f t="shared" si="11"/>
        <v>94291.529411764524</v>
      </c>
      <c r="AB92" s="90"/>
      <c r="AC92" s="91">
        <v>130000</v>
      </c>
      <c r="AD92" s="92"/>
      <c r="AE92" s="92"/>
      <c r="AF92" s="72"/>
      <c r="AG92" s="51"/>
      <c r="AH92" s="45"/>
      <c r="AI92" s="45"/>
      <c r="AJ92" s="94"/>
      <c r="AK92" s="47"/>
      <c r="AL92" s="45"/>
      <c r="AM92" s="48"/>
    </row>
    <row r="93" spans="1:39" ht="60" x14ac:dyDescent="0.2">
      <c r="A93" s="22" t="s">
        <v>43</v>
      </c>
      <c r="B93" s="89" t="s">
        <v>212</v>
      </c>
      <c r="C93" s="54" t="s">
        <v>45</v>
      </c>
      <c r="D93" s="81" t="s">
        <v>213</v>
      </c>
      <c r="E93" s="82" t="s">
        <v>65</v>
      </c>
      <c r="F93" s="83"/>
      <c r="G93" s="81" t="s">
        <v>213</v>
      </c>
      <c r="H93" s="65" t="s">
        <v>159</v>
      </c>
      <c r="I93" s="28" t="s">
        <v>180</v>
      </c>
      <c r="J93" s="27" t="s">
        <v>181</v>
      </c>
      <c r="K93" s="29">
        <v>213716.11764705845</v>
      </c>
      <c r="L93" s="198">
        <v>101020301</v>
      </c>
      <c r="M93" s="29">
        <f t="shared" si="10"/>
        <v>213716.11764705845</v>
      </c>
      <c r="N93" s="29"/>
      <c r="O93" s="29">
        <v>407</v>
      </c>
      <c r="P93" s="29"/>
      <c r="Q93" s="79" t="s">
        <v>182</v>
      </c>
      <c r="R93" s="27" t="s">
        <v>183</v>
      </c>
      <c r="S93" s="28" t="s">
        <v>184</v>
      </c>
      <c r="T93" s="84">
        <v>213716.11764705845</v>
      </c>
      <c r="U93" s="45"/>
      <c r="V93" s="45"/>
      <c r="W93" s="46"/>
      <c r="X93" s="47"/>
      <c r="Y93" s="48"/>
      <c r="Z93" s="49"/>
      <c r="AA93" s="90">
        <f t="shared" si="11"/>
        <v>53429.029411764612</v>
      </c>
      <c r="AB93" s="90"/>
      <c r="AC93" s="91">
        <v>113716</v>
      </c>
      <c r="AD93" s="92"/>
      <c r="AE93" s="92"/>
      <c r="AF93" s="72"/>
      <c r="AG93" s="51"/>
      <c r="AH93" s="45"/>
      <c r="AI93" s="45"/>
      <c r="AJ93" s="94"/>
      <c r="AK93" s="47"/>
      <c r="AL93" s="45"/>
      <c r="AM93" s="48"/>
    </row>
    <row r="94" spans="1:39" ht="60" x14ac:dyDescent="0.2">
      <c r="A94" s="22" t="s">
        <v>43</v>
      </c>
      <c r="B94" s="89" t="s">
        <v>214</v>
      </c>
      <c r="C94" s="54" t="s">
        <v>45</v>
      </c>
      <c r="D94" s="81" t="s">
        <v>215</v>
      </c>
      <c r="E94" s="82" t="s">
        <v>65</v>
      </c>
      <c r="F94" s="83"/>
      <c r="G94" s="81" t="s">
        <v>215</v>
      </c>
      <c r="H94" s="65" t="s">
        <v>159</v>
      </c>
      <c r="I94" s="28" t="s">
        <v>180</v>
      </c>
      <c r="J94" s="27" t="s">
        <v>181</v>
      </c>
      <c r="K94" s="29">
        <v>451161.73922005692</v>
      </c>
      <c r="L94" s="198">
        <v>101020301</v>
      </c>
      <c r="M94" s="29">
        <f t="shared" si="10"/>
        <v>451161.73922005692</v>
      </c>
      <c r="N94" s="29"/>
      <c r="O94" s="29">
        <v>410</v>
      </c>
      <c r="P94" s="29"/>
      <c r="Q94" s="79" t="s">
        <v>182</v>
      </c>
      <c r="R94" s="27" t="s">
        <v>183</v>
      </c>
      <c r="S94" s="28" t="s">
        <v>184</v>
      </c>
      <c r="T94" s="84">
        <v>451161.73922005692</v>
      </c>
      <c r="U94" s="45"/>
      <c r="V94" s="45"/>
      <c r="W94" s="46"/>
      <c r="X94" s="47"/>
      <c r="Y94" s="48"/>
      <c r="Z94" s="49"/>
      <c r="AA94" s="90">
        <f t="shared" si="11"/>
        <v>112790.43480501423</v>
      </c>
      <c r="AB94" s="90"/>
      <c r="AC94" s="91">
        <v>160000</v>
      </c>
      <c r="AD94" s="92"/>
      <c r="AE94" s="92"/>
      <c r="AF94" s="72"/>
      <c r="AG94" s="51"/>
      <c r="AH94" s="45"/>
      <c r="AI94" s="45"/>
      <c r="AJ94" s="94"/>
      <c r="AK94" s="47"/>
      <c r="AL94" s="45"/>
      <c r="AM94" s="48"/>
    </row>
    <row r="95" spans="1:39" ht="60" x14ac:dyDescent="0.2">
      <c r="A95" s="22" t="s">
        <v>43</v>
      </c>
      <c r="B95" s="89" t="s">
        <v>44</v>
      </c>
      <c r="C95" s="54" t="s">
        <v>45</v>
      </c>
      <c r="D95" s="81" t="s">
        <v>216</v>
      </c>
      <c r="E95" s="82" t="s">
        <v>65</v>
      </c>
      <c r="F95" s="83"/>
      <c r="G95" s="81" t="s">
        <v>216</v>
      </c>
      <c r="H95" s="65" t="s">
        <v>159</v>
      </c>
      <c r="I95" s="28" t="s">
        <v>180</v>
      </c>
      <c r="J95" s="27" t="s">
        <v>181</v>
      </c>
      <c r="K95" s="29">
        <v>798516.11764705705</v>
      </c>
      <c r="L95" s="198">
        <v>101020301</v>
      </c>
      <c r="M95" s="29">
        <f t="shared" si="10"/>
        <v>798516.11764705705</v>
      </c>
      <c r="N95" s="29"/>
      <c r="O95" s="29">
        <v>450</v>
      </c>
      <c r="P95" s="29"/>
      <c r="Q95" s="79" t="s">
        <v>182</v>
      </c>
      <c r="R95" s="27" t="s">
        <v>183</v>
      </c>
      <c r="S95" s="28" t="s">
        <v>184</v>
      </c>
      <c r="T95" s="84">
        <v>798516.11764705705</v>
      </c>
      <c r="U95" s="45"/>
      <c r="V95" s="45"/>
      <c r="W95" s="46"/>
      <c r="X95" s="47"/>
      <c r="Y95" s="48"/>
      <c r="Z95" s="49"/>
      <c r="AA95" s="90">
        <f t="shared" si="11"/>
        <v>199629.02941176426</v>
      </c>
      <c r="AB95" s="90"/>
      <c r="AC95" s="91">
        <v>270000</v>
      </c>
      <c r="AD95" s="92"/>
      <c r="AE95" s="92"/>
      <c r="AF95" s="72"/>
      <c r="AG95" s="51"/>
      <c r="AH95" s="45"/>
      <c r="AI95" s="45"/>
      <c r="AJ95" s="94"/>
      <c r="AK95" s="47"/>
      <c r="AL95" s="45"/>
      <c r="AM95" s="48"/>
    </row>
    <row r="96" spans="1:39" ht="252" x14ac:dyDescent="0.2">
      <c r="A96" s="22" t="s">
        <v>43</v>
      </c>
      <c r="B96" s="89" t="s">
        <v>217</v>
      </c>
      <c r="C96" s="54" t="s">
        <v>45</v>
      </c>
      <c r="D96" s="81" t="s">
        <v>218</v>
      </c>
      <c r="E96" s="82" t="s">
        <v>156</v>
      </c>
      <c r="F96" s="83"/>
      <c r="G96" s="81" t="s">
        <v>218</v>
      </c>
      <c r="H96" s="65" t="s">
        <v>219</v>
      </c>
      <c r="I96" s="28" t="s">
        <v>180</v>
      </c>
      <c r="J96" s="27" t="s">
        <v>181</v>
      </c>
      <c r="K96" s="29">
        <v>1564008.1176470588</v>
      </c>
      <c r="L96" s="198">
        <v>101020301</v>
      </c>
      <c r="M96" s="29">
        <f t="shared" si="10"/>
        <v>1564008.1176470588</v>
      </c>
      <c r="N96" s="29"/>
      <c r="O96" s="29">
        <v>800</v>
      </c>
      <c r="P96" s="29"/>
      <c r="Q96" s="79" t="s">
        <v>182</v>
      </c>
      <c r="R96" s="27" t="s">
        <v>220</v>
      </c>
      <c r="S96" s="28" t="s">
        <v>184</v>
      </c>
      <c r="T96" s="84"/>
      <c r="U96" s="68">
        <v>2000000</v>
      </c>
      <c r="V96" s="45"/>
      <c r="W96" s="46"/>
      <c r="X96" s="47"/>
      <c r="Y96" s="48"/>
      <c r="Z96" s="49"/>
      <c r="AA96" s="90">
        <f t="shared" si="11"/>
        <v>391002.0294117647</v>
      </c>
      <c r="AB96" s="90"/>
      <c r="AC96" s="91">
        <f>U96-AB96</f>
        <v>2000000</v>
      </c>
      <c r="AD96" s="92"/>
      <c r="AE96" s="92"/>
      <c r="AF96" s="72"/>
      <c r="AG96" s="51"/>
      <c r="AH96" s="45"/>
      <c r="AI96" s="45"/>
      <c r="AJ96" s="94"/>
      <c r="AK96" s="47"/>
      <c r="AL96" s="45"/>
      <c r="AM96" s="48"/>
    </row>
    <row r="97" spans="1:39" ht="252" x14ac:dyDescent="0.2">
      <c r="A97" s="22" t="s">
        <v>43</v>
      </c>
      <c r="B97" s="89" t="s">
        <v>221</v>
      </c>
      <c r="C97" s="54" t="s">
        <v>45</v>
      </c>
      <c r="D97" s="81" t="s">
        <v>222</v>
      </c>
      <c r="E97" s="82" t="s">
        <v>156</v>
      </c>
      <c r="F97" s="83"/>
      <c r="G97" s="81" t="s">
        <v>222</v>
      </c>
      <c r="H97" s="65" t="s">
        <v>219</v>
      </c>
      <c r="I97" s="28" t="s">
        <v>180</v>
      </c>
      <c r="J97" s="27" t="s">
        <v>181</v>
      </c>
      <c r="K97" s="29">
        <v>1564008.1176470588</v>
      </c>
      <c r="L97" s="198">
        <v>101020301</v>
      </c>
      <c r="M97" s="29">
        <f t="shared" si="10"/>
        <v>1564008.1176470588</v>
      </c>
      <c r="N97" s="29"/>
      <c r="O97" s="29">
        <v>800</v>
      </c>
      <c r="P97" s="29"/>
      <c r="Q97" s="79" t="s">
        <v>182</v>
      </c>
      <c r="R97" s="27" t="s">
        <v>220</v>
      </c>
      <c r="S97" s="28" t="s">
        <v>184</v>
      </c>
      <c r="T97" s="84"/>
      <c r="U97" s="68">
        <v>2000000</v>
      </c>
      <c r="V97" s="45"/>
      <c r="W97" s="46"/>
      <c r="X97" s="47"/>
      <c r="Y97" s="48"/>
      <c r="Z97" s="49"/>
      <c r="AA97" s="90">
        <f t="shared" si="11"/>
        <v>391002.0294117647</v>
      </c>
      <c r="AB97" s="90"/>
      <c r="AC97" s="91">
        <f>U97-AB97</f>
        <v>2000000</v>
      </c>
      <c r="AD97" s="92"/>
      <c r="AE97" s="92"/>
      <c r="AF97" s="72"/>
      <c r="AG97" s="51"/>
      <c r="AH97" s="45"/>
      <c r="AI97" s="45"/>
      <c r="AJ97" s="94"/>
      <c r="AK97" s="47"/>
      <c r="AL97" s="45"/>
      <c r="AM97" s="48"/>
    </row>
    <row r="98" spans="1:39" ht="60" x14ac:dyDescent="0.2">
      <c r="A98" s="22" t="s">
        <v>43</v>
      </c>
      <c r="B98" s="89" t="s">
        <v>190</v>
      </c>
      <c r="C98" s="54" t="s">
        <v>45</v>
      </c>
      <c r="D98" s="81" t="s">
        <v>223</v>
      </c>
      <c r="E98" s="82" t="s">
        <v>65</v>
      </c>
      <c r="F98" s="83"/>
      <c r="G98" s="81" t="s">
        <v>223</v>
      </c>
      <c r="H98" s="65" t="s">
        <v>159</v>
      </c>
      <c r="I98" s="28" t="s">
        <v>224</v>
      </c>
      <c r="J98" s="27" t="s">
        <v>181</v>
      </c>
      <c r="K98" s="29">
        <v>2649889.0324707767</v>
      </c>
      <c r="L98" s="198">
        <v>101020301</v>
      </c>
      <c r="M98" s="29">
        <f t="shared" si="10"/>
        <v>2649889.0324707767</v>
      </c>
      <c r="N98" s="29"/>
      <c r="O98" s="29">
        <v>1100</v>
      </c>
      <c r="P98" s="29"/>
      <c r="Q98" s="79" t="s">
        <v>182</v>
      </c>
      <c r="R98" s="27" t="s">
        <v>183</v>
      </c>
      <c r="S98" s="28" t="s">
        <v>184</v>
      </c>
      <c r="T98" s="84">
        <v>2649889.0324707767</v>
      </c>
      <c r="U98" s="68"/>
      <c r="V98" s="45"/>
      <c r="W98" s="46"/>
      <c r="X98" s="47"/>
      <c r="Y98" s="48"/>
      <c r="Z98" s="49"/>
      <c r="AA98" s="90">
        <f t="shared" si="11"/>
        <v>662472.25811769417</v>
      </c>
      <c r="AB98" s="90"/>
      <c r="AC98" s="91">
        <v>529977</v>
      </c>
      <c r="AD98" s="92"/>
      <c r="AE98" s="92"/>
      <c r="AF98" s="72"/>
      <c r="AG98" s="51"/>
      <c r="AH98" s="45"/>
      <c r="AI98" s="45"/>
      <c r="AJ98" s="94"/>
      <c r="AK98" s="47"/>
      <c r="AL98" s="45"/>
      <c r="AM98" s="48"/>
    </row>
    <row r="99" spans="1:39" ht="60" x14ac:dyDescent="0.2">
      <c r="A99" s="22" t="s">
        <v>43</v>
      </c>
      <c r="B99" s="89" t="s">
        <v>192</v>
      </c>
      <c r="C99" s="54" t="s">
        <v>45</v>
      </c>
      <c r="D99" s="81" t="s">
        <v>225</v>
      </c>
      <c r="E99" s="82" t="s">
        <v>65</v>
      </c>
      <c r="F99" s="83"/>
      <c r="G99" s="81" t="s">
        <v>225</v>
      </c>
      <c r="H99" s="65" t="s">
        <v>159</v>
      </c>
      <c r="I99" s="28" t="s">
        <v>224</v>
      </c>
      <c r="J99" s="27" t="s">
        <v>181</v>
      </c>
      <c r="K99" s="29">
        <v>2649889.0324707767</v>
      </c>
      <c r="L99" s="198">
        <v>101020301</v>
      </c>
      <c r="M99" s="29">
        <f t="shared" si="10"/>
        <v>2649889.0324707767</v>
      </c>
      <c r="N99" s="29"/>
      <c r="O99" s="29">
        <v>1200</v>
      </c>
      <c r="P99" s="29"/>
      <c r="Q99" s="79" t="s">
        <v>182</v>
      </c>
      <c r="R99" s="27" t="s">
        <v>183</v>
      </c>
      <c r="S99" s="28" t="s">
        <v>184</v>
      </c>
      <c r="T99" s="84">
        <v>2649889.0324707767</v>
      </c>
      <c r="U99" s="68"/>
      <c r="V99" s="45"/>
      <c r="W99" s="46"/>
      <c r="X99" s="47"/>
      <c r="Y99" s="48"/>
      <c r="Z99" s="49"/>
      <c r="AA99" s="90">
        <f t="shared" si="11"/>
        <v>662472.25811769417</v>
      </c>
      <c r="AB99" s="90"/>
      <c r="AC99" s="91">
        <v>529977</v>
      </c>
      <c r="AD99" s="92"/>
      <c r="AE99" s="92"/>
      <c r="AF99" s="72"/>
      <c r="AG99" s="51"/>
      <c r="AH99" s="45"/>
      <c r="AI99" s="45"/>
      <c r="AJ99" s="94"/>
      <c r="AK99" s="47"/>
      <c r="AL99" s="45"/>
      <c r="AM99" s="48"/>
    </row>
    <row r="100" spans="1:39" ht="60" x14ac:dyDescent="0.2">
      <c r="A100" s="22" t="s">
        <v>43</v>
      </c>
      <c r="B100" s="89" t="s">
        <v>134</v>
      </c>
      <c r="C100" s="54" t="s">
        <v>45</v>
      </c>
      <c r="D100" s="81" t="s">
        <v>226</v>
      </c>
      <c r="E100" s="82" t="s">
        <v>65</v>
      </c>
      <c r="F100" s="83"/>
      <c r="G100" s="81" t="s">
        <v>226</v>
      </c>
      <c r="H100" s="65" t="s">
        <v>159</v>
      </c>
      <c r="I100" s="28" t="s">
        <v>224</v>
      </c>
      <c r="J100" s="27" t="s">
        <v>181</v>
      </c>
      <c r="K100" s="29">
        <v>2649889.0324707767</v>
      </c>
      <c r="L100" s="198">
        <v>101020301</v>
      </c>
      <c r="M100" s="29">
        <f t="shared" si="10"/>
        <v>2649889.0324707767</v>
      </c>
      <c r="N100" s="29"/>
      <c r="O100" s="29">
        <v>1150</v>
      </c>
      <c r="P100" s="29"/>
      <c r="Q100" s="79" t="s">
        <v>182</v>
      </c>
      <c r="R100" s="27" t="s">
        <v>183</v>
      </c>
      <c r="S100" s="28" t="s">
        <v>184</v>
      </c>
      <c r="T100" s="84">
        <v>2649889.0324707767</v>
      </c>
      <c r="U100" s="68"/>
      <c r="V100" s="45"/>
      <c r="W100" s="46"/>
      <c r="X100" s="47"/>
      <c r="Y100" s="48"/>
      <c r="Z100" s="49"/>
      <c r="AA100" s="90">
        <f t="shared" si="11"/>
        <v>662472.25811769417</v>
      </c>
      <c r="AB100" s="90"/>
      <c r="AC100" s="91">
        <v>794967</v>
      </c>
      <c r="AD100" s="92"/>
      <c r="AE100" s="92"/>
      <c r="AF100" s="72"/>
      <c r="AG100" s="51"/>
      <c r="AH100" s="45"/>
      <c r="AI100" s="45"/>
      <c r="AJ100" s="94"/>
      <c r="AK100" s="47"/>
      <c r="AL100" s="45"/>
      <c r="AM100" s="48"/>
    </row>
    <row r="101" spans="1:39" ht="60" x14ac:dyDescent="0.2">
      <c r="A101" s="22" t="s">
        <v>43</v>
      </c>
      <c r="B101" s="89" t="s">
        <v>227</v>
      </c>
      <c r="C101" s="54" t="s">
        <v>45</v>
      </c>
      <c r="D101" s="81" t="s">
        <v>228</v>
      </c>
      <c r="E101" s="82" t="s">
        <v>65</v>
      </c>
      <c r="F101" s="83"/>
      <c r="G101" s="81" t="s">
        <v>226</v>
      </c>
      <c r="H101" s="65" t="s">
        <v>159</v>
      </c>
      <c r="I101" s="28" t="s">
        <v>224</v>
      </c>
      <c r="J101" s="27" t="s">
        <v>181</v>
      </c>
      <c r="K101" s="29">
        <v>2649889.0324707767</v>
      </c>
      <c r="L101" s="198">
        <v>101020301</v>
      </c>
      <c r="M101" s="29">
        <f t="shared" si="10"/>
        <v>2649889.0324707767</v>
      </c>
      <c r="N101" s="29"/>
      <c r="O101" s="29">
        <v>1100</v>
      </c>
      <c r="P101" s="29"/>
      <c r="Q101" s="79" t="s">
        <v>182</v>
      </c>
      <c r="R101" s="27" t="s">
        <v>183</v>
      </c>
      <c r="S101" s="28" t="s">
        <v>184</v>
      </c>
      <c r="T101" s="84">
        <v>2649889.0324707767</v>
      </c>
      <c r="U101" s="68"/>
      <c r="V101" s="45"/>
      <c r="W101" s="46"/>
      <c r="X101" s="47"/>
      <c r="Y101" s="48"/>
      <c r="Z101" s="49"/>
      <c r="AA101" s="90">
        <f t="shared" si="11"/>
        <v>662472.25811769417</v>
      </c>
      <c r="AB101" s="90"/>
      <c r="AC101" s="91">
        <v>794967</v>
      </c>
      <c r="AD101" s="92"/>
      <c r="AE101" s="92"/>
      <c r="AF101" s="72"/>
      <c r="AG101" s="51"/>
      <c r="AH101" s="45"/>
      <c r="AI101" s="45"/>
      <c r="AJ101" s="94"/>
      <c r="AK101" s="47"/>
      <c r="AL101" s="45"/>
      <c r="AM101" s="48"/>
    </row>
    <row r="102" spans="1:39" ht="252" x14ac:dyDescent="0.2">
      <c r="A102" s="22" t="s">
        <v>43</v>
      </c>
      <c r="B102" s="89" t="s">
        <v>217</v>
      </c>
      <c r="C102" s="54" t="s">
        <v>45</v>
      </c>
      <c r="D102" s="81" t="s">
        <v>229</v>
      </c>
      <c r="E102" s="82" t="s">
        <v>156</v>
      </c>
      <c r="F102" s="83"/>
      <c r="G102" s="81" t="s">
        <v>229</v>
      </c>
      <c r="H102" s="65" t="s">
        <v>219</v>
      </c>
      <c r="I102" s="28" t="s">
        <v>224</v>
      </c>
      <c r="J102" s="27" t="s">
        <v>181</v>
      </c>
      <c r="K102" s="29">
        <v>2649889.0324707767</v>
      </c>
      <c r="L102" s="198">
        <v>101020301</v>
      </c>
      <c r="M102" s="29">
        <f t="shared" si="10"/>
        <v>2649889.0324707767</v>
      </c>
      <c r="N102" s="29"/>
      <c r="O102" s="29">
        <v>1100</v>
      </c>
      <c r="P102" s="29"/>
      <c r="Q102" s="79" t="s">
        <v>182</v>
      </c>
      <c r="R102" s="27" t="s">
        <v>220</v>
      </c>
      <c r="S102" s="28" t="s">
        <v>184</v>
      </c>
      <c r="T102" s="84"/>
      <c r="U102" s="68">
        <v>2649889.0324707767</v>
      </c>
      <c r="V102" s="45"/>
      <c r="W102" s="46"/>
      <c r="X102" s="47"/>
      <c r="Y102" s="48"/>
      <c r="Z102" s="49"/>
      <c r="AA102" s="90">
        <f t="shared" si="11"/>
        <v>662472.25811769417</v>
      </c>
      <c r="AB102" s="90"/>
      <c r="AC102" s="91">
        <f>U102-AB102</f>
        <v>2649889.0324707767</v>
      </c>
      <c r="AD102" s="92"/>
      <c r="AE102" s="92"/>
      <c r="AF102" s="72"/>
      <c r="AG102" s="51"/>
      <c r="AH102" s="45"/>
      <c r="AI102" s="45"/>
      <c r="AJ102" s="94"/>
      <c r="AK102" s="47"/>
      <c r="AL102" s="45"/>
      <c r="AM102" s="48"/>
    </row>
    <row r="103" spans="1:39" ht="252" x14ac:dyDescent="0.2">
      <c r="A103" s="22" t="s">
        <v>43</v>
      </c>
      <c r="B103" s="89" t="s">
        <v>221</v>
      </c>
      <c r="C103" s="54" t="s">
        <v>45</v>
      </c>
      <c r="D103" s="81" t="s">
        <v>230</v>
      </c>
      <c r="E103" s="82" t="s">
        <v>156</v>
      </c>
      <c r="F103" s="83"/>
      <c r="G103" s="81" t="s">
        <v>230</v>
      </c>
      <c r="H103" s="65" t="s">
        <v>219</v>
      </c>
      <c r="I103" s="28" t="s">
        <v>224</v>
      </c>
      <c r="J103" s="27" t="s">
        <v>181</v>
      </c>
      <c r="K103" s="29">
        <v>2649889.0324707767</v>
      </c>
      <c r="L103" s="198">
        <v>101020301</v>
      </c>
      <c r="M103" s="29">
        <f t="shared" si="10"/>
        <v>2649889.0324707767</v>
      </c>
      <c r="N103" s="29"/>
      <c r="O103" s="29">
        <v>1100</v>
      </c>
      <c r="P103" s="29"/>
      <c r="Q103" s="79" t="s">
        <v>182</v>
      </c>
      <c r="R103" s="27" t="s">
        <v>220</v>
      </c>
      <c r="S103" s="28" t="s">
        <v>184</v>
      </c>
      <c r="T103" s="84"/>
      <c r="U103" s="68">
        <v>2649889.0324707767</v>
      </c>
      <c r="V103" s="45"/>
      <c r="W103" s="46"/>
      <c r="X103" s="47"/>
      <c r="Y103" s="48"/>
      <c r="Z103" s="49"/>
      <c r="AA103" s="90">
        <f t="shared" si="11"/>
        <v>662472.25811769417</v>
      </c>
      <c r="AB103" s="90"/>
      <c r="AC103" s="91">
        <f>U103-AB103</f>
        <v>2649889.0324707767</v>
      </c>
      <c r="AD103" s="92"/>
      <c r="AE103" s="92"/>
      <c r="AF103" s="72"/>
      <c r="AG103" s="51"/>
      <c r="AH103" s="45"/>
      <c r="AI103" s="45"/>
      <c r="AJ103" s="94"/>
      <c r="AK103" s="47"/>
      <c r="AL103" s="45"/>
      <c r="AM103" s="48"/>
    </row>
    <row r="104" spans="1:39" ht="60" x14ac:dyDescent="0.2">
      <c r="A104" s="22" t="s">
        <v>43</v>
      </c>
      <c r="B104" s="89" t="s">
        <v>51</v>
      </c>
      <c r="C104" s="54" t="s">
        <v>45</v>
      </c>
      <c r="D104" s="81" t="s">
        <v>231</v>
      </c>
      <c r="E104" s="82" t="s">
        <v>65</v>
      </c>
      <c r="F104" s="83"/>
      <c r="G104" s="81" t="s">
        <v>231</v>
      </c>
      <c r="H104" s="65" t="s">
        <v>159</v>
      </c>
      <c r="I104" s="28" t="s">
        <v>232</v>
      </c>
      <c r="J104" s="27" t="s">
        <v>181</v>
      </c>
      <c r="K104" s="29">
        <v>173075</v>
      </c>
      <c r="L104" s="198">
        <v>101020301</v>
      </c>
      <c r="M104" s="29">
        <f t="shared" si="10"/>
        <v>173075</v>
      </c>
      <c r="N104" s="29"/>
      <c r="O104" s="29">
        <v>150</v>
      </c>
      <c r="P104" s="29"/>
      <c r="Q104" s="79" t="s">
        <v>182</v>
      </c>
      <c r="R104" s="27" t="s">
        <v>183</v>
      </c>
      <c r="S104" s="28" t="s">
        <v>184</v>
      </c>
      <c r="T104" s="84">
        <v>173075</v>
      </c>
      <c r="U104" s="45"/>
      <c r="V104" s="45"/>
      <c r="W104" s="46"/>
      <c r="X104" s="47"/>
      <c r="Y104" s="48"/>
      <c r="Z104" s="49"/>
      <c r="AA104" s="29">
        <v>173075</v>
      </c>
      <c r="AB104" s="90"/>
      <c r="AC104" s="91">
        <v>0</v>
      </c>
      <c r="AD104" s="92"/>
      <c r="AE104" s="92"/>
      <c r="AF104" s="72"/>
      <c r="AG104" s="51"/>
      <c r="AH104" s="45"/>
      <c r="AI104" s="45"/>
      <c r="AJ104" s="94"/>
      <c r="AK104" s="47"/>
      <c r="AL104" s="45"/>
      <c r="AM104" s="48"/>
    </row>
    <row r="105" spans="1:39" ht="60" x14ac:dyDescent="0.2">
      <c r="A105" s="22" t="s">
        <v>43</v>
      </c>
      <c r="B105" s="89" t="s">
        <v>192</v>
      </c>
      <c r="C105" s="54" t="s">
        <v>45</v>
      </c>
      <c r="D105" s="81" t="s">
        <v>233</v>
      </c>
      <c r="E105" s="82" t="s">
        <v>65</v>
      </c>
      <c r="F105" s="83"/>
      <c r="G105" s="81" t="s">
        <v>233</v>
      </c>
      <c r="H105" s="65" t="s">
        <v>159</v>
      </c>
      <c r="I105" s="28" t="s">
        <v>232</v>
      </c>
      <c r="J105" s="27" t="s">
        <v>181</v>
      </c>
      <c r="K105" s="29">
        <v>173075</v>
      </c>
      <c r="L105" s="198">
        <v>101020301</v>
      </c>
      <c r="M105" s="29">
        <f t="shared" si="10"/>
        <v>173075</v>
      </c>
      <c r="N105" s="29"/>
      <c r="O105" s="29">
        <v>150</v>
      </c>
      <c r="P105" s="29"/>
      <c r="Q105" s="79" t="s">
        <v>182</v>
      </c>
      <c r="R105" s="27" t="s">
        <v>183</v>
      </c>
      <c r="S105" s="28" t="s">
        <v>184</v>
      </c>
      <c r="T105" s="84">
        <v>173075</v>
      </c>
      <c r="U105" s="45"/>
      <c r="V105" s="45"/>
      <c r="W105" s="46"/>
      <c r="X105" s="47"/>
      <c r="Y105" s="48"/>
      <c r="Z105" s="49"/>
      <c r="AA105" s="29">
        <v>173075</v>
      </c>
      <c r="AB105" s="90"/>
      <c r="AC105" s="91">
        <v>0</v>
      </c>
      <c r="AD105" s="92"/>
      <c r="AE105" s="92"/>
      <c r="AF105" s="72"/>
      <c r="AG105" s="51"/>
      <c r="AH105" s="45"/>
      <c r="AI105" s="45"/>
      <c r="AJ105" s="94"/>
      <c r="AK105" s="47"/>
      <c r="AL105" s="45"/>
      <c r="AM105" s="48"/>
    </row>
    <row r="106" spans="1:39" ht="60" x14ac:dyDescent="0.2">
      <c r="A106" s="22" t="s">
        <v>43</v>
      </c>
      <c r="B106" s="89" t="s">
        <v>194</v>
      </c>
      <c r="C106" s="54" t="s">
        <v>45</v>
      </c>
      <c r="D106" s="81" t="s">
        <v>234</v>
      </c>
      <c r="E106" s="82" t="s">
        <v>65</v>
      </c>
      <c r="F106" s="83"/>
      <c r="G106" s="81" t="s">
        <v>234</v>
      </c>
      <c r="H106" s="65" t="s">
        <v>159</v>
      </c>
      <c r="I106" s="28" t="s">
        <v>232</v>
      </c>
      <c r="J106" s="27" t="s">
        <v>181</v>
      </c>
      <c r="K106" s="29">
        <v>173075</v>
      </c>
      <c r="L106" s="198">
        <v>101020301</v>
      </c>
      <c r="M106" s="29">
        <f t="shared" si="10"/>
        <v>173075</v>
      </c>
      <c r="N106" s="29"/>
      <c r="O106" s="29">
        <v>150</v>
      </c>
      <c r="P106" s="29"/>
      <c r="Q106" s="79" t="s">
        <v>182</v>
      </c>
      <c r="R106" s="27" t="s">
        <v>183</v>
      </c>
      <c r="S106" s="28" t="s">
        <v>184</v>
      </c>
      <c r="T106" s="84">
        <v>173075</v>
      </c>
      <c r="U106" s="45"/>
      <c r="V106" s="45"/>
      <c r="W106" s="46"/>
      <c r="X106" s="47"/>
      <c r="Y106" s="48"/>
      <c r="Z106" s="49"/>
      <c r="AA106" s="29">
        <v>173075</v>
      </c>
      <c r="AB106" s="90"/>
      <c r="AC106" s="91">
        <v>0</v>
      </c>
      <c r="AD106" s="92"/>
      <c r="AE106" s="92"/>
      <c r="AF106" s="72"/>
      <c r="AG106" s="51"/>
      <c r="AH106" s="45"/>
      <c r="AI106" s="45"/>
      <c r="AJ106" s="94"/>
      <c r="AK106" s="47"/>
      <c r="AL106" s="45"/>
      <c r="AM106" s="48"/>
    </row>
    <row r="107" spans="1:39" ht="60" x14ac:dyDescent="0.2">
      <c r="A107" s="22" t="s">
        <v>43</v>
      </c>
      <c r="B107" s="89" t="s">
        <v>134</v>
      </c>
      <c r="C107" s="54" t="s">
        <v>45</v>
      </c>
      <c r="D107" s="81" t="s">
        <v>226</v>
      </c>
      <c r="E107" s="82" t="s">
        <v>65</v>
      </c>
      <c r="F107" s="48"/>
      <c r="G107" s="81" t="s">
        <v>226</v>
      </c>
      <c r="H107" s="65" t="s">
        <v>159</v>
      </c>
      <c r="I107" s="28" t="s">
        <v>232</v>
      </c>
      <c r="J107" s="27" t="s">
        <v>181</v>
      </c>
      <c r="K107" s="29">
        <v>173075</v>
      </c>
      <c r="L107" s="198">
        <v>101020301</v>
      </c>
      <c r="M107" s="29">
        <f t="shared" si="10"/>
        <v>173075</v>
      </c>
      <c r="N107" s="29"/>
      <c r="O107" s="29">
        <v>150</v>
      </c>
      <c r="P107" s="29"/>
      <c r="Q107" s="79" t="s">
        <v>182</v>
      </c>
      <c r="R107" s="27" t="s">
        <v>183</v>
      </c>
      <c r="S107" s="28" t="s">
        <v>184</v>
      </c>
      <c r="T107" s="84">
        <v>173075</v>
      </c>
      <c r="U107" s="45"/>
      <c r="V107" s="45"/>
      <c r="W107" s="46"/>
      <c r="X107" s="47"/>
      <c r="Y107" s="48"/>
      <c r="Z107" s="49"/>
      <c r="AA107" s="29">
        <v>173075</v>
      </c>
      <c r="AB107" s="90"/>
      <c r="AC107" s="91">
        <v>0</v>
      </c>
      <c r="AD107" s="92"/>
      <c r="AE107" s="92"/>
      <c r="AF107" s="72"/>
      <c r="AG107" s="51"/>
      <c r="AH107" s="45"/>
      <c r="AI107" s="45"/>
      <c r="AJ107" s="94"/>
      <c r="AK107" s="47"/>
      <c r="AL107" s="45"/>
      <c r="AM107" s="48"/>
    </row>
    <row r="108" spans="1:39" ht="60" x14ac:dyDescent="0.2">
      <c r="A108" s="22" t="s">
        <v>43</v>
      </c>
      <c r="B108" s="89" t="s">
        <v>63</v>
      </c>
      <c r="C108" s="54" t="s">
        <v>45</v>
      </c>
      <c r="D108" s="81" t="s">
        <v>235</v>
      </c>
      <c r="E108" s="82" t="s">
        <v>65</v>
      </c>
      <c r="F108" s="48"/>
      <c r="G108" s="81" t="s">
        <v>235</v>
      </c>
      <c r="H108" s="65" t="s">
        <v>159</v>
      </c>
      <c r="I108" s="28" t="s">
        <v>232</v>
      </c>
      <c r="J108" s="27" t="s">
        <v>181</v>
      </c>
      <c r="K108" s="29">
        <v>173075</v>
      </c>
      <c r="L108" s="198">
        <v>101020301</v>
      </c>
      <c r="M108" s="29">
        <f t="shared" si="10"/>
        <v>173075</v>
      </c>
      <c r="N108" s="29"/>
      <c r="O108" s="29">
        <v>150</v>
      </c>
      <c r="P108" s="29"/>
      <c r="Q108" s="79" t="s">
        <v>182</v>
      </c>
      <c r="R108" s="27" t="s">
        <v>183</v>
      </c>
      <c r="S108" s="28" t="s">
        <v>184</v>
      </c>
      <c r="T108" s="84">
        <v>173075</v>
      </c>
      <c r="U108" s="45"/>
      <c r="V108" s="45"/>
      <c r="W108" s="46"/>
      <c r="X108" s="47"/>
      <c r="Y108" s="48"/>
      <c r="Z108" s="49"/>
      <c r="AA108" s="29">
        <v>173075</v>
      </c>
      <c r="AB108" s="90"/>
      <c r="AC108" s="91">
        <v>0</v>
      </c>
      <c r="AD108" s="92"/>
      <c r="AE108" s="92"/>
      <c r="AF108" s="72"/>
      <c r="AG108" s="51"/>
      <c r="AH108" s="45"/>
      <c r="AI108" s="45"/>
      <c r="AJ108" s="94"/>
      <c r="AK108" s="47"/>
      <c r="AL108" s="45"/>
      <c r="AM108" s="48"/>
    </row>
    <row r="109" spans="1:39" ht="60" x14ac:dyDescent="0.2">
      <c r="A109" s="22" t="s">
        <v>43</v>
      </c>
      <c r="B109" s="89" t="s">
        <v>59</v>
      </c>
      <c r="C109" s="54" t="s">
        <v>45</v>
      </c>
      <c r="D109" s="81" t="s">
        <v>236</v>
      </c>
      <c r="E109" s="82" t="s">
        <v>65</v>
      </c>
      <c r="F109" s="48"/>
      <c r="G109" s="81" t="s">
        <v>236</v>
      </c>
      <c r="H109" s="65" t="s">
        <v>159</v>
      </c>
      <c r="I109" s="28" t="s">
        <v>232</v>
      </c>
      <c r="J109" s="27" t="s">
        <v>181</v>
      </c>
      <c r="K109" s="29">
        <v>173075</v>
      </c>
      <c r="L109" s="198">
        <v>101020301</v>
      </c>
      <c r="M109" s="29">
        <f t="shared" si="10"/>
        <v>173075</v>
      </c>
      <c r="N109" s="29"/>
      <c r="O109" s="29">
        <v>150</v>
      </c>
      <c r="P109" s="29"/>
      <c r="Q109" s="79" t="s">
        <v>182</v>
      </c>
      <c r="R109" s="27" t="s">
        <v>183</v>
      </c>
      <c r="S109" s="28" t="s">
        <v>184</v>
      </c>
      <c r="T109" s="84">
        <v>173075</v>
      </c>
      <c r="U109" s="45"/>
      <c r="V109" s="45"/>
      <c r="W109" s="46"/>
      <c r="X109" s="47"/>
      <c r="Y109" s="48"/>
      <c r="Z109" s="49"/>
      <c r="AA109" s="29">
        <v>173075</v>
      </c>
      <c r="AB109" s="90"/>
      <c r="AC109" s="91">
        <v>0</v>
      </c>
      <c r="AD109" s="92"/>
      <c r="AE109" s="92"/>
      <c r="AF109" s="72"/>
      <c r="AG109" s="51"/>
      <c r="AH109" s="45"/>
      <c r="AI109" s="45"/>
      <c r="AJ109" s="94"/>
      <c r="AK109" s="47"/>
      <c r="AL109" s="45"/>
      <c r="AM109" s="48"/>
    </row>
    <row r="110" spans="1:39" ht="60" x14ac:dyDescent="0.2">
      <c r="A110" s="22" t="s">
        <v>43</v>
      </c>
      <c r="B110" s="89" t="s">
        <v>44</v>
      </c>
      <c r="C110" s="54" t="s">
        <v>45</v>
      </c>
      <c r="D110" s="81" t="s">
        <v>237</v>
      </c>
      <c r="E110" s="56" t="s">
        <v>65</v>
      </c>
      <c r="F110" s="34"/>
      <c r="G110" s="81" t="s">
        <v>237</v>
      </c>
      <c r="H110" s="24" t="s">
        <v>159</v>
      </c>
      <c r="I110" s="28" t="s">
        <v>232</v>
      </c>
      <c r="J110" s="27" t="s">
        <v>181</v>
      </c>
      <c r="K110" s="29">
        <v>173075</v>
      </c>
      <c r="L110" s="198">
        <v>101020301</v>
      </c>
      <c r="M110" s="29">
        <f t="shared" si="10"/>
        <v>173075</v>
      </c>
      <c r="N110" s="29"/>
      <c r="O110" s="29">
        <v>150</v>
      </c>
      <c r="P110" s="29"/>
      <c r="Q110" s="79" t="s">
        <v>182</v>
      </c>
      <c r="R110" s="27" t="s">
        <v>183</v>
      </c>
      <c r="S110" s="28" t="s">
        <v>184</v>
      </c>
      <c r="T110" s="84">
        <v>173075</v>
      </c>
      <c r="U110" s="37"/>
      <c r="V110" s="37"/>
      <c r="W110" s="43"/>
      <c r="X110" s="33"/>
      <c r="Y110" s="34"/>
      <c r="Z110" s="35"/>
      <c r="AA110" s="29">
        <v>173075</v>
      </c>
      <c r="AB110" s="90"/>
      <c r="AC110" s="91">
        <v>0</v>
      </c>
      <c r="AD110" s="92"/>
      <c r="AE110" s="92"/>
      <c r="AF110" s="95"/>
      <c r="AG110" s="51"/>
      <c r="AH110" s="37"/>
      <c r="AI110" s="37"/>
      <c r="AJ110" s="94"/>
      <c r="AK110" s="33"/>
      <c r="AL110" s="37"/>
      <c r="AM110" s="34"/>
    </row>
    <row r="111" spans="1:39" ht="60" x14ac:dyDescent="0.2">
      <c r="A111" s="22" t="s">
        <v>43</v>
      </c>
      <c r="B111" s="89" t="s">
        <v>51</v>
      </c>
      <c r="C111" s="54" t="s">
        <v>45</v>
      </c>
      <c r="D111" s="81" t="s">
        <v>231</v>
      </c>
      <c r="E111" s="25" t="s">
        <v>53</v>
      </c>
      <c r="F111" s="34"/>
      <c r="G111" s="81" t="s">
        <v>231</v>
      </c>
      <c r="H111" s="24" t="s">
        <v>238</v>
      </c>
      <c r="I111" s="28" t="s">
        <v>232</v>
      </c>
      <c r="J111" s="27" t="s">
        <v>181</v>
      </c>
      <c r="K111" s="29">
        <v>79205.19</v>
      </c>
      <c r="L111" s="198">
        <v>101020301</v>
      </c>
      <c r="M111" s="29">
        <f t="shared" si="10"/>
        <v>79205.19</v>
      </c>
      <c r="N111" s="29"/>
      <c r="O111" s="29">
        <v>150</v>
      </c>
      <c r="P111" s="29"/>
      <c r="Q111" s="79" t="s">
        <v>182</v>
      </c>
      <c r="R111" s="27" t="s">
        <v>183</v>
      </c>
      <c r="S111" s="28" t="s">
        <v>184</v>
      </c>
      <c r="T111" s="90">
        <v>79205.19</v>
      </c>
      <c r="U111" s="37"/>
      <c r="V111" s="37"/>
      <c r="W111" s="43"/>
      <c r="X111" s="33"/>
      <c r="Y111" s="34"/>
      <c r="Z111" s="35"/>
      <c r="AA111" s="29">
        <v>79205.19</v>
      </c>
      <c r="AB111" s="90"/>
      <c r="AC111" s="91">
        <v>0</v>
      </c>
      <c r="AD111" s="92"/>
      <c r="AE111" s="92"/>
      <c r="AF111" s="95"/>
      <c r="AG111" s="51"/>
      <c r="AH111" s="37"/>
      <c r="AI111" s="37"/>
      <c r="AJ111" s="94"/>
      <c r="AK111" s="33"/>
      <c r="AL111" s="37"/>
      <c r="AM111" s="34"/>
    </row>
    <row r="112" spans="1:39" ht="60" x14ac:dyDescent="0.2">
      <c r="A112" s="22" t="s">
        <v>43</v>
      </c>
      <c r="B112" s="89" t="s">
        <v>192</v>
      </c>
      <c r="C112" s="54" t="s">
        <v>45</v>
      </c>
      <c r="D112" s="81" t="s">
        <v>233</v>
      </c>
      <c r="E112" s="25" t="s">
        <v>53</v>
      </c>
      <c r="F112" s="34"/>
      <c r="G112" s="81" t="s">
        <v>233</v>
      </c>
      <c r="H112" s="24" t="s">
        <v>238</v>
      </c>
      <c r="I112" s="28" t="s">
        <v>232</v>
      </c>
      <c r="J112" s="27" t="s">
        <v>181</v>
      </c>
      <c r="K112" s="29">
        <v>79205.19</v>
      </c>
      <c r="L112" s="198">
        <v>101020301</v>
      </c>
      <c r="M112" s="29">
        <f t="shared" si="10"/>
        <v>79205.19</v>
      </c>
      <c r="N112" s="29"/>
      <c r="O112" s="29">
        <v>150</v>
      </c>
      <c r="P112" s="29"/>
      <c r="Q112" s="79" t="s">
        <v>182</v>
      </c>
      <c r="R112" s="27" t="s">
        <v>183</v>
      </c>
      <c r="S112" s="28" t="s">
        <v>184</v>
      </c>
      <c r="T112" s="90">
        <v>79205.19</v>
      </c>
      <c r="U112" s="37"/>
      <c r="V112" s="37"/>
      <c r="W112" s="43"/>
      <c r="X112" s="33"/>
      <c r="Y112" s="34"/>
      <c r="Z112" s="35"/>
      <c r="AA112" s="29">
        <v>79205.19</v>
      </c>
      <c r="AB112" s="90"/>
      <c r="AC112" s="91">
        <v>0</v>
      </c>
      <c r="AD112" s="92"/>
      <c r="AE112" s="92"/>
      <c r="AF112" s="95"/>
      <c r="AG112" s="51"/>
      <c r="AH112" s="37"/>
      <c r="AI112" s="37"/>
      <c r="AJ112" s="94"/>
      <c r="AK112" s="33"/>
      <c r="AL112" s="37"/>
      <c r="AM112" s="34"/>
    </row>
    <row r="113" spans="1:39" ht="60" x14ac:dyDescent="0.2">
      <c r="A113" s="22" t="s">
        <v>43</v>
      </c>
      <c r="B113" s="89" t="s">
        <v>194</v>
      </c>
      <c r="C113" s="54" t="s">
        <v>45</v>
      </c>
      <c r="D113" s="81" t="s">
        <v>234</v>
      </c>
      <c r="E113" s="25" t="s">
        <v>53</v>
      </c>
      <c r="F113" s="34"/>
      <c r="G113" s="81" t="s">
        <v>234</v>
      </c>
      <c r="H113" s="24" t="s">
        <v>238</v>
      </c>
      <c r="I113" s="28" t="s">
        <v>232</v>
      </c>
      <c r="J113" s="27" t="s">
        <v>181</v>
      </c>
      <c r="K113" s="29">
        <v>79205.19</v>
      </c>
      <c r="L113" s="198">
        <v>101020301</v>
      </c>
      <c r="M113" s="29">
        <f t="shared" si="10"/>
        <v>79205.19</v>
      </c>
      <c r="N113" s="29"/>
      <c r="O113" s="29">
        <v>150</v>
      </c>
      <c r="P113" s="29"/>
      <c r="Q113" s="79" t="s">
        <v>182</v>
      </c>
      <c r="R113" s="27" t="s">
        <v>183</v>
      </c>
      <c r="S113" s="28" t="s">
        <v>184</v>
      </c>
      <c r="T113" s="90">
        <v>79205.19</v>
      </c>
      <c r="U113" s="37"/>
      <c r="V113" s="37"/>
      <c r="W113" s="43"/>
      <c r="X113" s="33"/>
      <c r="Y113" s="34"/>
      <c r="Z113" s="35"/>
      <c r="AA113" s="29">
        <v>79205.19</v>
      </c>
      <c r="AB113" s="90"/>
      <c r="AC113" s="91">
        <v>0</v>
      </c>
      <c r="AD113" s="92"/>
      <c r="AE113" s="92"/>
      <c r="AF113" s="95"/>
      <c r="AG113" s="51"/>
      <c r="AH113" s="37"/>
      <c r="AI113" s="37"/>
      <c r="AJ113" s="94"/>
      <c r="AK113" s="33"/>
      <c r="AL113" s="37"/>
      <c r="AM113" s="34"/>
    </row>
    <row r="114" spans="1:39" ht="60" x14ac:dyDescent="0.2">
      <c r="A114" s="22" t="s">
        <v>43</v>
      </c>
      <c r="B114" s="89" t="s">
        <v>134</v>
      </c>
      <c r="C114" s="54" t="s">
        <v>45</v>
      </c>
      <c r="D114" s="81" t="s">
        <v>226</v>
      </c>
      <c r="E114" s="25" t="s">
        <v>53</v>
      </c>
      <c r="F114" s="34"/>
      <c r="G114" s="81" t="s">
        <v>226</v>
      </c>
      <c r="H114" s="24" t="s">
        <v>238</v>
      </c>
      <c r="I114" s="28" t="s">
        <v>232</v>
      </c>
      <c r="J114" s="27" t="s">
        <v>181</v>
      </c>
      <c r="K114" s="29">
        <v>79205.19</v>
      </c>
      <c r="L114" s="198">
        <v>101020301</v>
      </c>
      <c r="M114" s="29">
        <f t="shared" si="10"/>
        <v>79205.19</v>
      </c>
      <c r="N114" s="29"/>
      <c r="O114" s="29">
        <v>150</v>
      </c>
      <c r="P114" s="29"/>
      <c r="Q114" s="79" t="s">
        <v>182</v>
      </c>
      <c r="R114" s="27" t="s">
        <v>183</v>
      </c>
      <c r="S114" s="28" t="s">
        <v>184</v>
      </c>
      <c r="T114" s="90">
        <v>79205.19</v>
      </c>
      <c r="U114" s="37"/>
      <c r="V114" s="37"/>
      <c r="W114" s="43"/>
      <c r="X114" s="33"/>
      <c r="Y114" s="34"/>
      <c r="Z114" s="35"/>
      <c r="AA114" s="29">
        <v>79205.19</v>
      </c>
      <c r="AB114" s="90"/>
      <c r="AC114" s="91">
        <v>0</v>
      </c>
      <c r="AD114" s="92"/>
      <c r="AE114" s="92"/>
      <c r="AF114" s="95"/>
      <c r="AG114" s="51"/>
      <c r="AH114" s="37"/>
      <c r="AI114" s="37"/>
      <c r="AJ114" s="94"/>
      <c r="AK114" s="33"/>
      <c r="AL114" s="37"/>
      <c r="AM114" s="34"/>
    </row>
    <row r="115" spans="1:39" ht="60" x14ac:dyDescent="0.2">
      <c r="A115" s="22" t="s">
        <v>43</v>
      </c>
      <c r="B115" s="89" t="s">
        <v>63</v>
      </c>
      <c r="C115" s="54" t="s">
        <v>45</v>
      </c>
      <c r="D115" s="81" t="s">
        <v>235</v>
      </c>
      <c r="E115" s="25" t="s">
        <v>53</v>
      </c>
      <c r="F115" s="34"/>
      <c r="G115" s="81" t="s">
        <v>235</v>
      </c>
      <c r="H115" s="24" t="s">
        <v>238</v>
      </c>
      <c r="I115" s="28" t="s">
        <v>232</v>
      </c>
      <c r="J115" s="27" t="s">
        <v>181</v>
      </c>
      <c r="K115" s="29">
        <v>79205.19</v>
      </c>
      <c r="L115" s="198">
        <v>101020301</v>
      </c>
      <c r="M115" s="29">
        <f t="shared" si="10"/>
        <v>79205.19</v>
      </c>
      <c r="N115" s="29"/>
      <c r="O115" s="29">
        <v>150</v>
      </c>
      <c r="P115" s="29"/>
      <c r="Q115" s="79" t="s">
        <v>182</v>
      </c>
      <c r="R115" s="27" t="s">
        <v>183</v>
      </c>
      <c r="S115" s="28" t="s">
        <v>184</v>
      </c>
      <c r="T115" s="90">
        <v>79205.19</v>
      </c>
      <c r="U115" s="37"/>
      <c r="V115" s="37"/>
      <c r="W115" s="43"/>
      <c r="X115" s="33"/>
      <c r="Y115" s="34"/>
      <c r="Z115" s="35"/>
      <c r="AA115" s="29">
        <v>79205.19</v>
      </c>
      <c r="AB115" s="90"/>
      <c r="AC115" s="91">
        <v>0</v>
      </c>
      <c r="AD115" s="92"/>
      <c r="AE115" s="92"/>
      <c r="AF115" s="95"/>
      <c r="AG115" s="51"/>
      <c r="AH115" s="37"/>
      <c r="AI115" s="37"/>
      <c r="AJ115" s="94"/>
      <c r="AK115" s="33"/>
      <c r="AL115" s="37"/>
      <c r="AM115" s="34"/>
    </row>
    <row r="116" spans="1:39" ht="60" x14ac:dyDescent="0.2">
      <c r="A116" s="22" t="s">
        <v>43</v>
      </c>
      <c r="B116" s="89" t="s">
        <v>59</v>
      </c>
      <c r="C116" s="54" t="s">
        <v>45</v>
      </c>
      <c r="D116" s="81" t="s">
        <v>236</v>
      </c>
      <c r="E116" s="25" t="s">
        <v>53</v>
      </c>
      <c r="F116" s="34"/>
      <c r="G116" s="81" t="s">
        <v>236</v>
      </c>
      <c r="H116" s="24" t="s">
        <v>238</v>
      </c>
      <c r="I116" s="28" t="s">
        <v>232</v>
      </c>
      <c r="J116" s="27" t="s">
        <v>181</v>
      </c>
      <c r="K116" s="29">
        <v>79205.19</v>
      </c>
      <c r="L116" s="198">
        <v>101020301</v>
      </c>
      <c r="M116" s="29">
        <f t="shared" si="10"/>
        <v>79205.19</v>
      </c>
      <c r="N116" s="29"/>
      <c r="O116" s="29">
        <v>150</v>
      </c>
      <c r="P116" s="29"/>
      <c r="Q116" s="79" t="s">
        <v>182</v>
      </c>
      <c r="R116" s="27" t="s">
        <v>183</v>
      </c>
      <c r="S116" s="28" t="s">
        <v>184</v>
      </c>
      <c r="T116" s="90">
        <v>79205.19</v>
      </c>
      <c r="U116" s="37"/>
      <c r="V116" s="37"/>
      <c r="W116" s="43"/>
      <c r="X116" s="33"/>
      <c r="Y116" s="34"/>
      <c r="Z116" s="35"/>
      <c r="AA116" s="29">
        <v>79205.19</v>
      </c>
      <c r="AB116" s="90"/>
      <c r="AC116" s="91">
        <v>0</v>
      </c>
      <c r="AD116" s="92"/>
      <c r="AE116" s="92"/>
      <c r="AF116" s="95"/>
      <c r="AG116" s="51"/>
      <c r="AH116" s="37"/>
      <c r="AI116" s="37"/>
      <c r="AJ116" s="94"/>
      <c r="AK116" s="33"/>
      <c r="AL116" s="37"/>
      <c r="AM116" s="34"/>
    </row>
    <row r="117" spans="1:39" ht="60" x14ac:dyDescent="0.2">
      <c r="A117" s="22" t="s">
        <v>43</v>
      </c>
      <c r="B117" s="89" t="s">
        <v>44</v>
      </c>
      <c r="C117" s="54" t="s">
        <v>45</v>
      </c>
      <c r="D117" s="81" t="s">
        <v>237</v>
      </c>
      <c r="E117" s="25" t="s">
        <v>53</v>
      </c>
      <c r="F117" s="34"/>
      <c r="G117" s="81" t="s">
        <v>237</v>
      </c>
      <c r="H117" s="24" t="s">
        <v>238</v>
      </c>
      <c r="I117" s="28" t="s">
        <v>232</v>
      </c>
      <c r="J117" s="27" t="s">
        <v>181</v>
      </c>
      <c r="K117" s="29">
        <v>79205.19</v>
      </c>
      <c r="L117" s="198">
        <v>101020301</v>
      </c>
      <c r="M117" s="29">
        <f t="shared" si="10"/>
        <v>79205.19</v>
      </c>
      <c r="N117" s="29"/>
      <c r="O117" s="29">
        <v>150</v>
      </c>
      <c r="P117" s="29"/>
      <c r="Q117" s="79" t="s">
        <v>182</v>
      </c>
      <c r="R117" s="27" t="s">
        <v>183</v>
      </c>
      <c r="S117" s="28" t="s">
        <v>184</v>
      </c>
      <c r="T117" s="90">
        <v>79205.19</v>
      </c>
      <c r="U117" s="37"/>
      <c r="V117" s="37"/>
      <c r="W117" s="43"/>
      <c r="X117" s="33"/>
      <c r="Y117" s="34"/>
      <c r="Z117" s="35"/>
      <c r="AA117" s="29">
        <v>79205.19</v>
      </c>
      <c r="AB117" s="90"/>
      <c r="AC117" s="91">
        <v>0</v>
      </c>
      <c r="AD117" s="92"/>
      <c r="AE117" s="92"/>
      <c r="AF117" s="95"/>
      <c r="AG117" s="51"/>
      <c r="AH117" s="37"/>
      <c r="AI117" s="37"/>
      <c r="AJ117" s="94"/>
      <c r="AK117" s="33"/>
      <c r="AL117" s="37"/>
      <c r="AM117" s="34"/>
    </row>
    <row r="118" spans="1:39" ht="60" x14ac:dyDescent="0.2">
      <c r="A118" s="22" t="s">
        <v>43</v>
      </c>
      <c r="B118" s="89" t="s">
        <v>51</v>
      </c>
      <c r="C118" s="54" t="s">
        <v>45</v>
      </c>
      <c r="D118" s="81" t="s">
        <v>231</v>
      </c>
      <c r="E118" s="25" t="s">
        <v>53</v>
      </c>
      <c r="F118" s="34"/>
      <c r="G118" s="81" t="s">
        <v>231</v>
      </c>
      <c r="H118" s="24" t="s">
        <v>239</v>
      </c>
      <c r="I118" s="28" t="s">
        <v>232</v>
      </c>
      <c r="J118" s="27" t="s">
        <v>181</v>
      </c>
      <c r="K118" s="29">
        <v>107784.82</v>
      </c>
      <c r="L118" s="198">
        <v>101020301</v>
      </c>
      <c r="M118" s="29">
        <f t="shared" si="10"/>
        <v>107784.82</v>
      </c>
      <c r="N118" s="29"/>
      <c r="O118" s="29">
        <v>150</v>
      </c>
      <c r="P118" s="29"/>
      <c r="Q118" s="79" t="s">
        <v>182</v>
      </c>
      <c r="R118" s="27" t="s">
        <v>183</v>
      </c>
      <c r="S118" s="28" t="s">
        <v>184</v>
      </c>
      <c r="T118" s="90">
        <v>107784.82</v>
      </c>
      <c r="U118" s="37"/>
      <c r="V118" s="37"/>
      <c r="W118" s="43"/>
      <c r="X118" s="33"/>
      <c r="Y118" s="34"/>
      <c r="Z118" s="35"/>
      <c r="AA118" s="29">
        <v>107784.82</v>
      </c>
      <c r="AB118" s="90"/>
      <c r="AC118" s="91">
        <v>0</v>
      </c>
      <c r="AD118" s="92"/>
      <c r="AE118" s="92"/>
      <c r="AF118" s="95"/>
      <c r="AG118" s="51"/>
      <c r="AH118" s="37"/>
      <c r="AI118" s="37"/>
      <c r="AJ118" s="94"/>
      <c r="AK118" s="33"/>
      <c r="AL118" s="37"/>
      <c r="AM118" s="34"/>
    </row>
    <row r="119" spans="1:39" ht="60" x14ac:dyDescent="0.2">
      <c r="A119" s="22" t="s">
        <v>43</v>
      </c>
      <c r="B119" s="89" t="s">
        <v>192</v>
      </c>
      <c r="C119" s="54" t="s">
        <v>45</v>
      </c>
      <c r="D119" s="81" t="s">
        <v>233</v>
      </c>
      <c r="E119" s="25" t="s">
        <v>53</v>
      </c>
      <c r="F119" s="34"/>
      <c r="G119" s="81" t="s">
        <v>233</v>
      </c>
      <c r="H119" s="24" t="s">
        <v>239</v>
      </c>
      <c r="I119" s="28" t="s">
        <v>232</v>
      </c>
      <c r="J119" s="27" t="s">
        <v>181</v>
      </c>
      <c r="K119" s="29">
        <v>107784.82</v>
      </c>
      <c r="L119" s="198">
        <v>101020301</v>
      </c>
      <c r="M119" s="29">
        <f t="shared" si="10"/>
        <v>107784.82</v>
      </c>
      <c r="N119" s="29"/>
      <c r="O119" s="29">
        <v>150</v>
      </c>
      <c r="P119" s="29"/>
      <c r="Q119" s="79" t="s">
        <v>182</v>
      </c>
      <c r="R119" s="27" t="s">
        <v>183</v>
      </c>
      <c r="S119" s="28" t="s">
        <v>184</v>
      </c>
      <c r="T119" s="90">
        <v>107784.82</v>
      </c>
      <c r="U119" s="37"/>
      <c r="V119" s="37"/>
      <c r="W119" s="43"/>
      <c r="X119" s="33"/>
      <c r="Y119" s="34"/>
      <c r="Z119" s="35"/>
      <c r="AA119" s="29">
        <v>107784.82</v>
      </c>
      <c r="AB119" s="90"/>
      <c r="AC119" s="91">
        <v>0</v>
      </c>
      <c r="AD119" s="92"/>
      <c r="AE119" s="92"/>
      <c r="AF119" s="95"/>
      <c r="AG119" s="51"/>
      <c r="AH119" s="37"/>
      <c r="AI119" s="37"/>
      <c r="AJ119" s="94"/>
      <c r="AK119" s="33"/>
      <c r="AL119" s="37"/>
      <c r="AM119" s="34"/>
    </row>
    <row r="120" spans="1:39" ht="60" x14ac:dyDescent="0.2">
      <c r="A120" s="22" t="s">
        <v>43</v>
      </c>
      <c r="B120" s="89" t="s">
        <v>194</v>
      </c>
      <c r="C120" s="54" t="s">
        <v>45</v>
      </c>
      <c r="D120" s="81" t="s">
        <v>234</v>
      </c>
      <c r="E120" s="25" t="s">
        <v>53</v>
      </c>
      <c r="F120" s="34"/>
      <c r="G120" s="81" t="s">
        <v>234</v>
      </c>
      <c r="H120" s="24" t="s">
        <v>239</v>
      </c>
      <c r="I120" s="28" t="s">
        <v>232</v>
      </c>
      <c r="J120" s="27" t="s">
        <v>181</v>
      </c>
      <c r="K120" s="29">
        <v>107784.82</v>
      </c>
      <c r="L120" s="198">
        <v>101020301</v>
      </c>
      <c r="M120" s="29">
        <f t="shared" si="10"/>
        <v>107784.82</v>
      </c>
      <c r="N120" s="29"/>
      <c r="O120" s="29">
        <v>150</v>
      </c>
      <c r="P120" s="29"/>
      <c r="Q120" s="79" t="s">
        <v>182</v>
      </c>
      <c r="R120" s="27" t="s">
        <v>183</v>
      </c>
      <c r="S120" s="28" t="s">
        <v>184</v>
      </c>
      <c r="T120" s="90">
        <v>107784.82</v>
      </c>
      <c r="U120" s="37"/>
      <c r="V120" s="37"/>
      <c r="W120" s="43"/>
      <c r="X120" s="33"/>
      <c r="Y120" s="34"/>
      <c r="Z120" s="35"/>
      <c r="AA120" s="29">
        <v>107784.82</v>
      </c>
      <c r="AB120" s="90"/>
      <c r="AC120" s="91">
        <v>0</v>
      </c>
      <c r="AD120" s="92"/>
      <c r="AE120" s="92"/>
      <c r="AF120" s="95"/>
      <c r="AG120" s="51"/>
      <c r="AH120" s="37"/>
      <c r="AI120" s="37"/>
      <c r="AJ120" s="94"/>
      <c r="AK120" s="33"/>
      <c r="AL120" s="37"/>
      <c r="AM120" s="34"/>
    </row>
    <row r="121" spans="1:39" ht="60" x14ac:dyDescent="0.2">
      <c r="A121" s="22" t="s">
        <v>43</v>
      </c>
      <c r="B121" s="89" t="s">
        <v>134</v>
      </c>
      <c r="C121" s="54" t="s">
        <v>45</v>
      </c>
      <c r="D121" s="81" t="s">
        <v>226</v>
      </c>
      <c r="E121" s="25" t="s">
        <v>53</v>
      </c>
      <c r="F121" s="34"/>
      <c r="G121" s="81" t="s">
        <v>226</v>
      </c>
      <c r="H121" s="24" t="s">
        <v>239</v>
      </c>
      <c r="I121" s="28" t="s">
        <v>232</v>
      </c>
      <c r="J121" s="27" t="s">
        <v>181</v>
      </c>
      <c r="K121" s="29">
        <v>107784.82</v>
      </c>
      <c r="L121" s="198">
        <v>101020301</v>
      </c>
      <c r="M121" s="29">
        <f t="shared" si="10"/>
        <v>107784.82</v>
      </c>
      <c r="N121" s="29"/>
      <c r="O121" s="29">
        <v>150</v>
      </c>
      <c r="P121" s="29"/>
      <c r="Q121" s="79" t="s">
        <v>182</v>
      </c>
      <c r="R121" s="27" t="s">
        <v>183</v>
      </c>
      <c r="S121" s="28" t="s">
        <v>184</v>
      </c>
      <c r="T121" s="90">
        <v>107784.82</v>
      </c>
      <c r="U121" s="37"/>
      <c r="V121" s="37"/>
      <c r="W121" s="43"/>
      <c r="X121" s="33"/>
      <c r="Y121" s="34"/>
      <c r="Z121" s="35"/>
      <c r="AA121" s="29">
        <v>107784.82</v>
      </c>
      <c r="AB121" s="90"/>
      <c r="AC121" s="91">
        <v>0</v>
      </c>
      <c r="AD121" s="92"/>
      <c r="AE121" s="92"/>
      <c r="AF121" s="95"/>
      <c r="AG121" s="51"/>
      <c r="AH121" s="37"/>
      <c r="AI121" s="37"/>
      <c r="AJ121" s="94"/>
      <c r="AK121" s="33"/>
      <c r="AL121" s="37"/>
      <c r="AM121" s="34"/>
    </row>
    <row r="122" spans="1:39" ht="60" x14ac:dyDescent="0.2">
      <c r="A122" s="22" t="s">
        <v>43</v>
      </c>
      <c r="B122" s="89" t="s">
        <v>63</v>
      </c>
      <c r="C122" s="54" t="s">
        <v>45</v>
      </c>
      <c r="D122" s="81" t="s">
        <v>235</v>
      </c>
      <c r="E122" s="25" t="s">
        <v>53</v>
      </c>
      <c r="F122" s="34"/>
      <c r="G122" s="81" t="s">
        <v>235</v>
      </c>
      <c r="H122" s="24" t="s">
        <v>239</v>
      </c>
      <c r="I122" s="28" t="s">
        <v>232</v>
      </c>
      <c r="J122" s="27" t="s">
        <v>181</v>
      </c>
      <c r="K122" s="29">
        <v>107784.82</v>
      </c>
      <c r="L122" s="198">
        <v>101020301</v>
      </c>
      <c r="M122" s="29">
        <f t="shared" si="10"/>
        <v>107784.82</v>
      </c>
      <c r="N122" s="29"/>
      <c r="O122" s="29">
        <v>150</v>
      </c>
      <c r="P122" s="29"/>
      <c r="Q122" s="79" t="s">
        <v>182</v>
      </c>
      <c r="R122" s="27" t="s">
        <v>183</v>
      </c>
      <c r="S122" s="28" t="s">
        <v>184</v>
      </c>
      <c r="T122" s="90">
        <v>107784.82</v>
      </c>
      <c r="U122" s="37"/>
      <c r="V122" s="37"/>
      <c r="W122" s="43"/>
      <c r="X122" s="33"/>
      <c r="Y122" s="34"/>
      <c r="Z122" s="35"/>
      <c r="AA122" s="29">
        <v>107784.82</v>
      </c>
      <c r="AB122" s="90"/>
      <c r="AC122" s="91">
        <v>0</v>
      </c>
      <c r="AD122" s="92"/>
      <c r="AE122" s="92"/>
      <c r="AF122" s="95"/>
      <c r="AG122" s="51"/>
      <c r="AH122" s="37"/>
      <c r="AI122" s="37"/>
      <c r="AJ122" s="94"/>
      <c r="AK122" s="33"/>
      <c r="AL122" s="37"/>
      <c r="AM122" s="34"/>
    </row>
    <row r="123" spans="1:39" ht="60" x14ac:dyDescent="0.2">
      <c r="A123" s="22" t="s">
        <v>43</v>
      </c>
      <c r="B123" s="89" t="s">
        <v>59</v>
      </c>
      <c r="C123" s="54" t="s">
        <v>45</v>
      </c>
      <c r="D123" s="81" t="s">
        <v>236</v>
      </c>
      <c r="E123" s="25" t="s">
        <v>53</v>
      </c>
      <c r="F123" s="34"/>
      <c r="G123" s="81" t="s">
        <v>236</v>
      </c>
      <c r="H123" s="24" t="s">
        <v>239</v>
      </c>
      <c r="I123" s="28" t="s">
        <v>232</v>
      </c>
      <c r="J123" s="27" t="s">
        <v>181</v>
      </c>
      <c r="K123" s="29">
        <v>107784.82</v>
      </c>
      <c r="L123" s="198">
        <v>101020301</v>
      </c>
      <c r="M123" s="29">
        <f t="shared" si="10"/>
        <v>107784.82</v>
      </c>
      <c r="N123" s="29"/>
      <c r="O123" s="29">
        <v>150</v>
      </c>
      <c r="P123" s="29"/>
      <c r="Q123" s="79" t="s">
        <v>182</v>
      </c>
      <c r="R123" s="27" t="s">
        <v>183</v>
      </c>
      <c r="S123" s="28" t="s">
        <v>184</v>
      </c>
      <c r="T123" s="90">
        <v>107784.82</v>
      </c>
      <c r="U123" s="37"/>
      <c r="V123" s="37"/>
      <c r="W123" s="43"/>
      <c r="X123" s="33"/>
      <c r="Y123" s="34"/>
      <c r="Z123" s="35"/>
      <c r="AA123" s="29">
        <v>107784.82</v>
      </c>
      <c r="AB123" s="90"/>
      <c r="AC123" s="91">
        <v>0</v>
      </c>
      <c r="AD123" s="92"/>
      <c r="AE123" s="92"/>
      <c r="AF123" s="95"/>
      <c r="AG123" s="51"/>
      <c r="AH123" s="37"/>
      <c r="AI123" s="37"/>
      <c r="AJ123" s="94"/>
      <c r="AK123" s="33"/>
      <c r="AL123" s="37"/>
      <c r="AM123" s="34"/>
    </row>
    <row r="124" spans="1:39" ht="60" x14ac:dyDescent="0.2">
      <c r="A124" s="22" t="s">
        <v>43</v>
      </c>
      <c r="B124" s="89" t="s">
        <v>44</v>
      </c>
      <c r="C124" s="54" t="s">
        <v>45</v>
      </c>
      <c r="D124" s="81" t="s">
        <v>237</v>
      </c>
      <c r="E124" s="25" t="s">
        <v>53</v>
      </c>
      <c r="F124" s="34"/>
      <c r="G124" s="81" t="s">
        <v>237</v>
      </c>
      <c r="H124" s="24" t="s">
        <v>239</v>
      </c>
      <c r="I124" s="28" t="s">
        <v>232</v>
      </c>
      <c r="J124" s="27" t="s">
        <v>181</v>
      </c>
      <c r="K124" s="29">
        <v>107784.82</v>
      </c>
      <c r="L124" s="198">
        <v>101020301</v>
      </c>
      <c r="M124" s="29">
        <f t="shared" si="10"/>
        <v>107784.82</v>
      </c>
      <c r="N124" s="29"/>
      <c r="O124" s="29">
        <v>150</v>
      </c>
      <c r="P124" s="29"/>
      <c r="Q124" s="79" t="s">
        <v>182</v>
      </c>
      <c r="R124" s="27" t="s">
        <v>183</v>
      </c>
      <c r="S124" s="28" t="s">
        <v>184</v>
      </c>
      <c r="T124" s="90">
        <v>107784.82</v>
      </c>
      <c r="U124" s="37"/>
      <c r="V124" s="37"/>
      <c r="W124" s="43"/>
      <c r="X124" s="33"/>
      <c r="Y124" s="34"/>
      <c r="Z124" s="35"/>
      <c r="AA124" s="29">
        <v>107784.82</v>
      </c>
      <c r="AB124" s="90"/>
      <c r="AC124" s="91">
        <v>0</v>
      </c>
      <c r="AD124" s="92"/>
      <c r="AE124" s="92"/>
      <c r="AF124" s="95"/>
      <c r="AG124" s="51"/>
      <c r="AH124" s="37"/>
      <c r="AI124" s="37"/>
      <c r="AJ124" s="94"/>
      <c r="AK124" s="33"/>
      <c r="AL124" s="37"/>
      <c r="AM124" s="34"/>
    </row>
    <row r="125" spans="1:39" ht="60" x14ac:dyDescent="0.2">
      <c r="A125" s="22" t="s">
        <v>43</v>
      </c>
      <c r="B125" s="96" t="s">
        <v>51</v>
      </c>
      <c r="C125" s="54" t="s">
        <v>45</v>
      </c>
      <c r="D125" s="81" t="s">
        <v>240</v>
      </c>
      <c r="E125" s="56" t="s">
        <v>65</v>
      </c>
      <c r="F125" s="34"/>
      <c r="G125" s="81" t="s">
        <v>240</v>
      </c>
      <c r="H125" s="24" t="s">
        <v>241</v>
      </c>
      <c r="I125" s="28" t="s">
        <v>241</v>
      </c>
      <c r="J125" s="27" t="s">
        <v>181</v>
      </c>
      <c r="K125" s="29">
        <v>1319500</v>
      </c>
      <c r="L125" s="198">
        <v>101020301</v>
      </c>
      <c r="M125" s="29">
        <f>K125</f>
        <v>1319500</v>
      </c>
      <c r="N125" s="29"/>
      <c r="O125" s="29">
        <v>490</v>
      </c>
      <c r="P125" s="29"/>
      <c r="Q125" s="79" t="s">
        <v>182</v>
      </c>
      <c r="R125" s="27" t="s">
        <v>183</v>
      </c>
      <c r="S125" s="28" t="s">
        <v>242</v>
      </c>
      <c r="T125" s="29">
        <v>1319500</v>
      </c>
      <c r="U125" s="37"/>
      <c r="V125" s="37"/>
      <c r="W125" s="43"/>
      <c r="X125" s="33"/>
      <c r="Y125" s="34"/>
      <c r="Z125" s="35"/>
      <c r="AA125" s="90">
        <f>K125*0.25</f>
        <v>329875</v>
      </c>
      <c r="AB125" s="90"/>
      <c r="AC125" s="91">
        <v>395850</v>
      </c>
      <c r="AD125" s="92"/>
      <c r="AE125" s="92"/>
      <c r="AF125" s="95"/>
      <c r="AG125" s="51"/>
      <c r="AH125" s="37"/>
      <c r="AI125" s="37"/>
      <c r="AJ125" s="94"/>
      <c r="AK125" s="33"/>
      <c r="AL125" s="37"/>
      <c r="AM125" s="34"/>
    </row>
    <row r="126" spans="1:39" ht="60" x14ac:dyDescent="0.2">
      <c r="A126" s="22" t="s">
        <v>43</v>
      </c>
      <c r="B126" s="96" t="s">
        <v>63</v>
      </c>
      <c r="C126" s="54" t="s">
        <v>45</v>
      </c>
      <c r="D126" s="81" t="s">
        <v>243</v>
      </c>
      <c r="E126" s="56" t="s">
        <v>65</v>
      </c>
      <c r="F126" s="34"/>
      <c r="G126" s="81" t="s">
        <v>243</v>
      </c>
      <c r="H126" s="24" t="s">
        <v>241</v>
      </c>
      <c r="I126" s="28" t="s">
        <v>241</v>
      </c>
      <c r="J126" s="27" t="s">
        <v>181</v>
      </c>
      <c r="K126" s="29">
        <v>7720000</v>
      </c>
      <c r="L126" s="198">
        <v>101020301</v>
      </c>
      <c r="M126" s="29">
        <f>K126</f>
        <v>7720000</v>
      </c>
      <c r="N126" s="29"/>
      <c r="O126" s="29">
        <v>3000</v>
      </c>
      <c r="P126" s="29"/>
      <c r="Q126" s="79" t="s">
        <v>182</v>
      </c>
      <c r="R126" s="27" t="s">
        <v>183</v>
      </c>
      <c r="S126" s="28" t="s">
        <v>242</v>
      </c>
      <c r="T126" s="29">
        <v>7720000</v>
      </c>
      <c r="U126" s="37"/>
      <c r="V126" s="37"/>
      <c r="W126" s="43"/>
      <c r="X126" s="33"/>
      <c r="Y126" s="34"/>
      <c r="Z126" s="35"/>
      <c r="AA126" s="90">
        <f>K126*0.25</f>
        <v>1930000</v>
      </c>
      <c r="AB126" s="90"/>
      <c r="AC126" s="91">
        <v>2316000</v>
      </c>
      <c r="AD126" s="92"/>
      <c r="AE126" s="92"/>
      <c r="AF126" s="95"/>
      <c r="AG126" s="51"/>
      <c r="AH126" s="37"/>
      <c r="AI126" s="37"/>
      <c r="AJ126" s="94"/>
      <c r="AK126" s="33"/>
      <c r="AL126" s="37"/>
      <c r="AM126" s="34"/>
    </row>
    <row r="127" spans="1:39" ht="60" x14ac:dyDescent="0.2">
      <c r="A127" s="22" t="s">
        <v>43</v>
      </c>
      <c r="B127" s="96" t="s">
        <v>63</v>
      </c>
      <c r="C127" s="54" t="s">
        <v>45</v>
      </c>
      <c r="D127" s="81" t="s">
        <v>243</v>
      </c>
      <c r="E127" s="56" t="s">
        <v>65</v>
      </c>
      <c r="F127" s="34"/>
      <c r="G127" s="81" t="s">
        <v>243</v>
      </c>
      <c r="H127" s="24" t="s">
        <v>241</v>
      </c>
      <c r="I127" s="28" t="s">
        <v>241</v>
      </c>
      <c r="J127" s="27" t="s">
        <v>181</v>
      </c>
      <c r="K127" s="29">
        <v>6088000</v>
      </c>
      <c r="L127" s="198">
        <v>101020301</v>
      </c>
      <c r="M127" s="29">
        <f>K127</f>
        <v>6088000</v>
      </c>
      <c r="N127" s="29"/>
      <c r="O127" s="29">
        <v>2360</v>
      </c>
      <c r="P127" s="29"/>
      <c r="Q127" s="79" t="s">
        <v>182</v>
      </c>
      <c r="R127" s="27" t="s">
        <v>183</v>
      </c>
      <c r="S127" s="28" t="s">
        <v>242</v>
      </c>
      <c r="T127" s="29">
        <v>6088000</v>
      </c>
      <c r="U127" s="37"/>
      <c r="V127" s="37"/>
      <c r="W127" s="43"/>
      <c r="X127" s="33"/>
      <c r="Y127" s="34"/>
      <c r="Z127" s="35"/>
      <c r="AA127" s="90">
        <f>K127*0.25</f>
        <v>1522000</v>
      </c>
      <c r="AB127" s="90"/>
      <c r="AC127" s="91">
        <v>1826400</v>
      </c>
      <c r="AD127" s="92"/>
      <c r="AE127" s="92"/>
      <c r="AF127" s="95"/>
      <c r="AG127" s="51"/>
      <c r="AH127" s="37"/>
      <c r="AI127" s="37"/>
      <c r="AJ127" s="94"/>
      <c r="AK127" s="33"/>
      <c r="AL127" s="37"/>
      <c r="AM127" s="34"/>
    </row>
    <row r="128" spans="1:39" ht="60" x14ac:dyDescent="0.2">
      <c r="A128" s="22" t="s">
        <v>43</v>
      </c>
      <c r="B128" s="89" t="s">
        <v>244</v>
      </c>
      <c r="C128" s="54" t="s">
        <v>45</v>
      </c>
      <c r="D128" s="81" t="s">
        <v>245</v>
      </c>
      <c r="E128" s="25" t="s">
        <v>53</v>
      </c>
      <c r="F128" s="34"/>
      <c r="G128" s="81" t="s">
        <v>245</v>
      </c>
      <c r="H128" s="24" t="s">
        <v>55</v>
      </c>
      <c r="I128" s="28" t="s">
        <v>246</v>
      </c>
      <c r="J128" s="27" t="s">
        <v>181</v>
      </c>
      <c r="K128" s="29">
        <v>530000</v>
      </c>
      <c r="L128" s="198">
        <v>101020501</v>
      </c>
      <c r="N128" s="29">
        <f t="shared" ref="N128:N142" si="12">K128</f>
        <v>530000</v>
      </c>
      <c r="O128" s="29"/>
      <c r="P128" s="29"/>
      <c r="Q128" s="79" t="s">
        <v>182</v>
      </c>
      <c r="R128" s="27" t="s">
        <v>183</v>
      </c>
      <c r="S128" s="28" t="s">
        <v>247</v>
      </c>
      <c r="T128" s="90">
        <v>530000</v>
      </c>
      <c r="U128" s="37"/>
      <c r="V128" s="37"/>
      <c r="W128" s="43"/>
      <c r="X128" s="33"/>
      <c r="Y128" s="34"/>
      <c r="Z128" s="35"/>
      <c r="AA128" s="29">
        <v>530000</v>
      </c>
      <c r="AB128" s="90"/>
      <c r="AC128" s="91">
        <v>0</v>
      </c>
      <c r="AD128" s="92"/>
      <c r="AE128" s="92"/>
      <c r="AF128" s="95"/>
      <c r="AG128" s="51"/>
      <c r="AH128" s="37"/>
      <c r="AI128" s="37"/>
      <c r="AJ128" s="94"/>
      <c r="AK128" s="33"/>
      <c r="AL128" s="37"/>
      <c r="AM128" s="34"/>
    </row>
    <row r="129" spans="1:39" ht="60" x14ac:dyDescent="0.2">
      <c r="A129" s="22" t="s">
        <v>43</v>
      </c>
      <c r="B129" s="89" t="s">
        <v>248</v>
      </c>
      <c r="C129" s="54" t="s">
        <v>45</v>
      </c>
      <c r="D129" s="81" t="s">
        <v>249</v>
      </c>
      <c r="E129" s="25" t="s">
        <v>53</v>
      </c>
      <c r="F129" s="34"/>
      <c r="G129" s="81" t="s">
        <v>249</v>
      </c>
      <c r="H129" s="24" t="s">
        <v>55</v>
      </c>
      <c r="I129" s="28" t="s">
        <v>250</v>
      </c>
      <c r="J129" s="27" t="s">
        <v>181</v>
      </c>
      <c r="K129" s="29">
        <v>608000</v>
      </c>
      <c r="L129" s="198">
        <v>101020501</v>
      </c>
      <c r="M129" s="29"/>
      <c r="N129" s="29">
        <f t="shared" si="12"/>
        <v>608000</v>
      </c>
      <c r="O129" s="29"/>
      <c r="P129" s="29"/>
      <c r="Q129" s="79" t="s">
        <v>182</v>
      </c>
      <c r="R129" s="27" t="s">
        <v>183</v>
      </c>
      <c r="S129" s="28" t="s">
        <v>247</v>
      </c>
      <c r="T129" s="90">
        <v>608000</v>
      </c>
      <c r="U129" s="37"/>
      <c r="V129" s="37"/>
      <c r="W129" s="43"/>
      <c r="X129" s="33"/>
      <c r="Y129" s="34"/>
      <c r="Z129" s="35"/>
      <c r="AA129" s="29">
        <v>608000</v>
      </c>
      <c r="AB129" s="90"/>
      <c r="AC129" s="91">
        <v>0</v>
      </c>
      <c r="AD129" s="92"/>
      <c r="AE129" s="92"/>
      <c r="AF129" s="95"/>
      <c r="AG129" s="51"/>
      <c r="AH129" s="37"/>
      <c r="AI129" s="37"/>
      <c r="AJ129" s="94"/>
      <c r="AK129" s="33"/>
      <c r="AL129" s="37"/>
      <c r="AM129" s="34"/>
    </row>
    <row r="130" spans="1:39" ht="60" x14ac:dyDescent="0.2">
      <c r="A130" s="22" t="s">
        <v>43</v>
      </c>
      <c r="B130" s="89" t="s">
        <v>248</v>
      </c>
      <c r="C130" s="54" t="s">
        <v>45</v>
      </c>
      <c r="D130" s="81" t="s">
        <v>249</v>
      </c>
      <c r="E130" s="25" t="s">
        <v>53</v>
      </c>
      <c r="F130" s="34"/>
      <c r="G130" s="81" t="s">
        <v>249</v>
      </c>
      <c r="H130" s="24" t="s">
        <v>55</v>
      </c>
      <c r="I130" s="28" t="s">
        <v>251</v>
      </c>
      <c r="J130" s="27" t="s">
        <v>181</v>
      </c>
      <c r="K130" s="29">
        <v>82000</v>
      </c>
      <c r="L130" s="198">
        <v>101020501</v>
      </c>
      <c r="M130" s="29"/>
      <c r="N130" s="29">
        <f t="shared" si="12"/>
        <v>82000</v>
      </c>
      <c r="O130" s="29"/>
      <c r="P130" s="29"/>
      <c r="Q130" s="79" t="s">
        <v>182</v>
      </c>
      <c r="R130" s="27" t="s">
        <v>183</v>
      </c>
      <c r="S130" s="28" t="s">
        <v>247</v>
      </c>
      <c r="T130" s="90">
        <v>82000</v>
      </c>
      <c r="U130" s="37"/>
      <c r="V130" s="37"/>
      <c r="W130" s="43"/>
      <c r="X130" s="33"/>
      <c r="Y130" s="34"/>
      <c r="Z130" s="35"/>
      <c r="AA130" s="29">
        <v>82000</v>
      </c>
      <c r="AB130" s="90"/>
      <c r="AC130" s="91">
        <v>0</v>
      </c>
      <c r="AD130" s="92"/>
      <c r="AE130" s="92"/>
      <c r="AF130" s="95"/>
      <c r="AG130" s="51"/>
      <c r="AH130" s="37"/>
      <c r="AI130" s="37"/>
      <c r="AJ130" s="94"/>
      <c r="AK130" s="33"/>
      <c r="AL130" s="37"/>
      <c r="AM130" s="34"/>
    </row>
    <row r="131" spans="1:39" ht="60" x14ac:dyDescent="0.2">
      <c r="A131" s="22" t="s">
        <v>43</v>
      </c>
      <c r="B131" s="89" t="s">
        <v>248</v>
      </c>
      <c r="C131" s="54" t="s">
        <v>45</v>
      </c>
      <c r="D131" s="81" t="s">
        <v>249</v>
      </c>
      <c r="E131" s="25" t="s">
        <v>53</v>
      </c>
      <c r="F131" s="34"/>
      <c r="G131" s="81" t="s">
        <v>249</v>
      </c>
      <c r="H131" s="24" t="s">
        <v>55</v>
      </c>
      <c r="I131" s="28" t="s">
        <v>251</v>
      </c>
      <c r="J131" s="27" t="s">
        <v>181</v>
      </c>
      <c r="K131" s="29">
        <v>82000</v>
      </c>
      <c r="L131" s="198">
        <v>101020501</v>
      </c>
      <c r="M131" s="29"/>
      <c r="N131" s="29">
        <f t="shared" si="12"/>
        <v>82000</v>
      </c>
      <c r="O131" s="29"/>
      <c r="P131" s="29"/>
      <c r="Q131" s="79" t="s">
        <v>182</v>
      </c>
      <c r="R131" s="27" t="s">
        <v>183</v>
      </c>
      <c r="S131" s="28" t="s">
        <v>247</v>
      </c>
      <c r="T131" s="90">
        <v>82000</v>
      </c>
      <c r="U131" s="37"/>
      <c r="V131" s="37"/>
      <c r="W131" s="43"/>
      <c r="X131" s="33"/>
      <c r="Y131" s="34"/>
      <c r="Z131" s="35"/>
      <c r="AA131" s="29">
        <v>82000</v>
      </c>
      <c r="AB131" s="90"/>
      <c r="AC131" s="91">
        <v>0</v>
      </c>
      <c r="AD131" s="92"/>
      <c r="AE131" s="92"/>
      <c r="AF131" s="95"/>
      <c r="AG131" s="51"/>
      <c r="AH131" s="37"/>
      <c r="AI131" s="37"/>
      <c r="AJ131" s="94"/>
      <c r="AK131" s="33"/>
      <c r="AL131" s="37"/>
      <c r="AM131" s="34"/>
    </row>
    <row r="132" spans="1:39" ht="60" x14ac:dyDescent="0.2">
      <c r="A132" s="22" t="s">
        <v>43</v>
      </c>
      <c r="B132" s="89" t="s">
        <v>248</v>
      </c>
      <c r="C132" s="54" t="s">
        <v>45</v>
      </c>
      <c r="D132" s="81" t="s">
        <v>249</v>
      </c>
      <c r="E132" s="25" t="s">
        <v>53</v>
      </c>
      <c r="F132" s="34"/>
      <c r="G132" s="81" t="s">
        <v>249</v>
      </c>
      <c r="H132" s="24" t="s">
        <v>55</v>
      </c>
      <c r="I132" s="28" t="s">
        <v>251</v>
      </c>
      <c r="J132" s="27" t="s">
        <v>181</v>
      </c>
      <c r="K132" s="29">
        <v>82000</v>
      </c>
      <c r="L132" s="198">
        <v>101020501</v>
      </c>
      <c r="M132" s="29"/>
      <c r="N132" s="29">
        <f t="shared" si="12"/>
        <v>82000</v>
      </c>
      <c r="O132" s="29"/>
      <c r="P132" s="29"/>
      <c r="Q132" s="79" t="s">
        <v>182</v>
      </c>
      <c r="R132" s="27" t="s">
        <v>183</v>
      </c>
      <c r="S132" s="28" t="s">
        <v>247</v>
      </c>
      <c r="T132" s="90">
        <v>82000</v>
      </c>
      <c r="U132" s="37"/>
      <c r="V132" s="37"/>
      <c r="W132" s="43"/>
      <c r="X132" s="33"/>
      <c r="Y132" s="34"/>
      <c r="Z132" s="35"/>
      <c r="AA132" s="29">
        <v>82000</v>
      </c>
      <c r="AB132" s="90"/>
      <c r="AC132" s="91">
        <v>0</v>
      </c>
      <c r="AD132" s="92"/>
      <c r="AE132" s="92"/>
      <c r="AF132" s="95"/>
      <c r="AG132" s="51"/>
      <c r="AH132" s="37"/>
      <c r="AI132" s="37"/>
      <c r="AJ132" s="94"/>
      <c r="AK132" s="33"/>
      <c r="AL132" s="37"/>
      <c r="AM132" s="34"/>
    </row>
    <row r="133" spans="1:39" ht="60" x14ac:dyDescent="0.2">
      <c r="A133" s="22" t="s">
        <v>43</v>
      </c>
      <c r="B133" s="89" t="s">
        <v>248</v>
      </c>
      <c r="C133" s="54" t="s">
        <v>45</v>
      </c>
      <c r="D133" s="81" t="s">
        <v>249</v>
      </c>
      <c r="E133" s="25" t="s">
        <v>53</v>
      </c>
      <c r="F133" s="34"/>
      <c r="G133" s="81" t="s">
        <v>249</v>
      </c>
      <c r="H133" s="24" t="s">
        <v>55</v>
      </c>
      <c r="I133" s="28" t="s">
        <v>252</v>
      </c>
      <c r="J133" s="27" t="s">
        <v>181</v>
      </c>
      <c r="K133" s="29">
        <v>82000</v>
      </c>
      <c r="L133" s="198">
        <v>101020501</v>
      </c>
      <c r="M133" s="29"/>
      <c r="N133" s="29">
        <f t="shared" si="12"/>
        <v>82000</v>
      </c>
      <c r="O133" s="29"/>
      <c r="P133" s="29"/>
      <c r="Q133" s="79" t="s">
        <v>182</v>
      </c>
      <c r="R133" s="27" t="s">
        <v>183</v>
      </c>
      <c r="S133" s="28" t="s">
        <v>247</v>
      </c>
      <c r="T133" s="90">
        <v>82000</v>
      </c>
      <c r="U133" s="37"/>
      <c r="V133" s="37"/>
      <c r="W133" s="43"/>
      <c r="X133" s="33"/>
      <c r="Y133" s="34"/>
      <c r="Z133" s="35"/>
      <c r="AA133" s="29">
        <v>82000</v>
      </c>
      <c r="AB133" s="90"/>
      <c r="AC133" s="91">
        <v>0</v>
      </c>
      <c r="AD133" s="92"/>
      <c r="AE133" s="92"/>
      <c r="AF133" s="95"/>
      <c r="AG133" s="51"/>
      <c r="AH133" s="37"/>
      <c r="AI133" s="37"/>
      <c r="AJ133" s="94"/>
      <c r="AK133" s="33"/>
      <c r="AL133" s="37"/>
      <c r="AM133" s="34"/>
    </row>
    <row r="134" spans="1:39" ht="60" x14ac:dyDescent="0.2">
      <c r="A134" s="22" t="s">
        <v>43</v>
      </c>
      <c r="B134" s="89" t="s">
        <v>248</v>
      </c>
      <c r="C134" s="54" t="s">
        <v>45</v>
      </c>
      <c r="D134" s="81" t="s">
        <v>249</v>
      </c>
      <c r="E134" s="25" t="s">
        <v>53</v>
      </c>
      <c r="F134" s="34"/>
      <c r="G134" s="81" t="s">
        <v>249</v>
      </c>
      <c r="H134" s="24" t="s">
        <v>55</v>
      </c>
      <c r="I134" s="28" t="s">
        <v>252</v>
      </c>
      <c r="J134" s="27" t="s">
        <v>181</v>
      </c>
      <c r="K134" s="29">
        <v>82000</v>
      </c>
      <c r="L134" s="198">
        <v>101020501</v>
      </c>
      <c r="M134" s="29"/>
      <c r="N134" s="29">
        <f t="shared" si="12"/>
        <v>82000</v>
      </c>
      <c r="O134" s="29"/>
      <c r="P134" s="29"/>
      <c r="Q134" s="79" t="s">
        <v>182</v>
      </c>
      <c r="R134" s="27" t="s">
        <v>183</v>
      </c>
      <c r="S134" s="28" t="s">
        <v>247</v>
      </c>
      <c r="T134" s="90">
        <v>82000</v>
      </c>
      <c r="U134" s="37"/>
      <c r="V134" s="37"/>
      <c r="W134" s="43"/>
      <c r="X134" s="33"/>
      <c r="Y134" s="34"/>
      <c r="Z134" s="35"/>
      <c r="AA134" s="29">
        <v>82000</v>
      </c>
      <c r="AB134" s="90"/>
      <c r="AC134" s="91">
        <v>0</v>
      </c>
      <c r="AD134" s="92"/>
      <c r="AE134" s="92"/>
      <c r="AF134" s="95"/>
      <c r="AG134" s="51"/>
      <c r="AH134" s="37"/>
      <c r="AI134" s="37"/>
      <c r="AJ134" s="94"/>
      <c r="AK134" s="33"/>
      <c r="AL134" s="37"/>
      <c r="AM134" s="34"/>
    </row>
    <row r="135" spans="1:39" ht="60" x14ac:dyDescent="0.2">
      <c r="A135" s="22" t="s">
        <v>43</v>
      </c>
      <c r="B135" s="89" t="s">
        <v>248</v>
      </c>
      <c r="C135" s="54" t="s">
        <v>45</v>
      </c>
      <c r="D135" s="81" t="s">
        <v>249</v>
      </c>
      <c r="E135" s="25" t="s">
        <v>53</v>
      </c>
      <c r="F135" s="34"/>
      <c r="G135" s="81" t="s">
        <v>249</v>
      </c>
      <c r="H135" s="24" t="s">
        <v>55</v>
      </c>
      <c r="I135" s="28" t="s">
        <v>252</v>
      </c>
      <c r="J135" s="27" t="s">
        <v>181</v>
      </c>
      <c r="K135" s="29">
        <v>82000</v>
      </c>
      <c r="L135" s="198">
        <v>101020501</v>
      </c>
      <c r="M135" s="29"/>
      <c r="N135" s="29">
        <f t="shared" si="12"/>
        <v>82000</v>
      </c>
      <c r="O135" s="29"/>
      <c r="P135" s="29"/>
      <c r="Q135" s="79" t="s">
        <v>182</v>
      </c>
      <c r="R135" s="27" t="s">
        <v>183</v>
      </c>
      <c r="S135" s="28" t="s">
        <v>247</v>
      </c>
      <c r="T135" s="90">
        <v>82000</v>
      </c>
      <c r="U135" s="37"/>
      <c r="V135" s="37"/>
      <c r="W135" s="43"/>
      <c r="X135" s="33"/>
      <c r="Y135" s="34"/>
      <c r="Z135" s="35"/>
      <c r="AA135" s="29">
        <v>82000</v>
      </c>
      <c r="AB135" s="90"/>
      <c r="AC135" s="91">
        <v>0</v>
      </c>
      <c r="AD135" s="92"/>
      <c r="AE135" s="92"/>
      <c r="AF135" s="95"/>
      <c r="AG135" s="51"/>
      <c r="AH135" s="37"/>
      <c r="AI135" s="37"/>
      <c r="AJ135" s="94"/>
      <c r="AK135" s="33"/>
      <c r="AL135" s="37"/>
      <c r="AM135" s="34"/>
    </row>
    <row r="136" spans="1:39" ht="60" x14ac:dyDescent="0.2">
      <c r="A136" s="22" t="s">
        <v>43</v>
      </c>
      <c r="B136" s="89" t="s">
        <v>248</v>
      </c>
      <c r="C136" s="54" t="s">
        <v>45</v>
      </c>
      <c r="D136" s="81" t="s">
        <v>249</v>
      </c>
      <c r="E136" s="25" t="s">
        <v>53</v>
      </c>
      <c r="F136" s="34"/>
      <c r="G136" s="81" t="s">
        <v>249</v>
      </c>
      <c r="H136" s="24" t="s">
        <v>55</v>
      </c>
      <c r="I136" s="28" t="s">
        <v>253</v>
      </c>
      <c r="J136" s="27" t="s">
        <v>181</v>
      </c>
      <c r="K136" s="29">
        <v>82000</v>
      </c>
      <c r="L136" s="198">
        <v>101020501</v>
      </c>
      <c r="M136" s="29"/>
      <c r="N136" s="29">
        <f t="shared" si="12"/>
        <v>82000</v>
      </c>
      <c r="O136" s="29"/>
      <c r="P136" s="29"/>
      <c r="Q136" s="79" t="s">
        <v>182</v>
      </c>
      <c r="R136" s="27" t="s">
        <v>183</v>
      </c>
      <c r="S136" s="28" t="s">
        <v>247</v>
      </c>
      <c r="T136" s="90">
        <v>82000</v>
      </c>
      <c r="U136" s="37"/>
      <c r="V136" s="37"/>
      <c r="W136" s="43"/>
      <c r="X136" s="33"/>
      <c r="Y136" s="34"/>
      <c r="Z136" s="35"/>
      <c r="AA136" s="29">
        <v>82000</v>
      </c>
      <c r="AB136" s="90"/>
      <c r="AC136" s="91">
        <v>0</v>
      </c>
      <c r="AD136" s="92"/>
      <c r="AE136" s="92"/>
      <c r="AF136" s="95"/>
      <c r="AG136" s="51"/>
      <c r="AH136" s="37"/>
      <c r="AI136" s="37"/>
      <c r="AJ136" s="94"/>
      <c r="AK136" s="33"/>
      <c r="AL136" s="37"/>
      <c r="AM136" s="34"/>
    </row>
    <row r="137" spans="1:39" ht="60" x14ac:dyDescent="0.2">
      <c r="A137" s="22" t="s">
        <v>43</v>
      </c>
      <c r="B137" s="89" t="s">
        <v>248</v>
      </c>
      <c r="C137" s="54" t="s">
        <v>45</v>
      </c>
      <c r="D137" s="81" t="s">
        <v>249</v>
      </c>
      <c r="E137" s="25" t="s">
        <v>53</v>
      </c>
      <c r="F137" s="34"/>
      <c r="G137" s="81" t="s">
        <v>249</v>
      </c>
      <c r="H137" s="24" t="s">
        <v>55</v>
      </c>
      <c r="I137" s="28" t="s">
        <v>253</v>
      </c>
      <c r="J137" s="27" t="s">
        <v>181</v>
      </c>
      <c r="K137" s="29">
        <v>82000</v>
      </c>
      <c r="L137" s="198">
        <v>101020501</v>
      </c>
      <c r="M137" s="29"/>
      <c r="N137" s="29">
        <f t="shared" si="12"/>
        <v>82000</v>
      </c>
      <c r="O137" s="29"/>
      <c r="P137" s="29"/>
      <c r="Q137" s="79" t="s">
        <v>182</v>
      </c>
      <c r="R137" s="27" t="s">
        <v>183</v>
      </c>
      <c r="S137" s="28" t="s">
        <v>247</v>
      </c>
      <c r="T137" s="90">
        <v>82000</v>
      </c>
      <c r="U137" s="37"/>
      <c r="V137" s="37"/>
      <c r="W137" s="43"/>
      <c r="X137" s="33"/>
      <c r="Y137" s="34"/>
      <c r="Z137" s="35"/>
      <c r="AA137" s="29">
        <v>82000</v>
      </c>
      <c r="AB137" s="90"/>
      <c r="AC137" s="91">
        <v>0</v>
      </c>
      <c r="AD137" s="92"/>
      <c r="AE137" s="92"/>
      <c r="AF137" s="95"/>
      <c r="AG137" s="51"/>
      <c r="AH137" s="37"/>
      <c r="AI137" s="37"/>
      <c r="AJ137" s="94"/>
      <c r="AK137" s="33"/>
      <c r="AL137" s="37"/>
      <c r="AM137" s="34"/>
    </row>
    <row r="138" spans="1:39" ht="60" x14ac:dyDescent="0.2">
      <c r="A138" s="22" t="s">
        <v>43</v>
      </c>
      <c r="B138" s="89" t="s">
        <v>248</v>
      </c>
      <c r="C138" s="54" t="s">
        <v>45</v>
      </c>
      <c r="D138" s="81" t="s">
        <v>249</v>
      </c>
      <c r="E138" s="25" t="s">
        <v>53</v>
      </c>
      <c r="F138" s="34"/>
      <c r="G138" s="81" t="s">
        <v>249</v>
      </c>
      <c r="H138" s="24" t="s">
        <v>55</v>
      </c>
      <c r="I138" s="28" t="s">
        <v>253</v>
      </c>
      <c r="J138" s="27" t="s">
        <v>181</v>
      </c>
      <c r="K138" s="29">
        <v>82000</v>
      </c>
      <c r="L138" s="198">
        <v>101020501</v>
      </c>
      <c r="M138" s="29"/>
      <c r="N138" s="29">
        <f t="shared" si="12"/>
        <v>82000</v>
      </c>
      <c r="O138" s="29"/>
      <c r="P138" s="29"/>
      <c r="Q138" s="79" t="s">
        <v>182</v>
      </c>
      <c r="R138" s="27" t="s">
        <v>183</v>
      </c>
      <c r="S138" s="28" t="s">
        <v>247</v>
      </c>
      <c r="T138" s="90">
        <v>82000</v>
      </c>
      <c r="U138" s="37"/>
      <c r="V138" s="37"/>
      <c r="W138" s="43"/>
      <c r="X138" s="33"/>
      <c r="Y138" s="34"/>
      <c r="Z138" s="35"/>
      <c r="AA138" s="29">
        <v>82000</v>
      </c>
      <c r="AB138" s="90"/>
      <c r="AC138" s="91">
        <v>0</v>
      </c>
      <c r="AD138" s="92"/>
      <c r="AE138" s="92"/>
      <c r="AF138" s="95"/>
      <c r="AG138" s="51"/>
      <c r="AH138" s="37"/>
      <c r="AI138" s="37"/>
      <c r="AJ138" s="94"/>
      <c r="AK138" s="33"/>
      <c r="AL138" s="37"/>
      <c r="AM138" s="34"/>
    </row>
    <row r="139" spans="1:39" ht="60" x14ac:dyDescent="0.2">
      <c r="A139" s="22" t="s">
        <v>43</v>
      </c>
      <c r="B139" s="89" t="s">
        <v>254</v>
      </c>
      <c r="C139" s="54" t="s">
        <v>45</v>
      </c>
      <c r="D139" s="81" t="s">
        <v>255</v>
      </c>
      <c r="E139" s="25" t="s">
        <v>53</v>
      </c>
      <c r="F139" s="34"/>
      <c r="G139" s="81" t="s">
        <v>255</v>
      </c>
      <c r="H139" s="24" t="s">
        <v>55</v>
      </c>
      <c r="I139" s="28" t="s">
        <v>256</v>
      </c>
      <c r="J139" s="27" t="s">
        <v>181</v>
      </c>
      <c r="K139" s="29">
        <v>247700</v>
      </c>
      <c r="L139" s="198">
        <v>101020501</v>
      </c>
      <c r="M139" s="29"/>
      <c r="N139" s="29">
        <f t="shared" si="12"/>
        <v>247700</v>
      </c>
      <c r="O139" s="29"/>
      <c r="P139" s="29"/>
      <c r="Q139" s="79" t="s">
        <v>182</v>
      </c>
      <c r="R139" s="27" t="s">
        <v>183</v>
      </c>
      <c r="S139" s="28" t="s">
        <v>247</v>
      </c>
      <c r="T139" s="90">
        <v>247700</v>
      </c>
      <c r="U139" s="37"/>
      <c r="V139" s="37"/>
      <c r="W139" s="43"/>
      <c r="X139" s="33"/>
      <c r="Y139" s="34"/>
      <c r="Z139" s="35"/>
      <c r="AA139" s="29">
        <v>247700</v>
      </c>
      <c r="AB139" s="90"/>
      <c r="AC139" s="91">
        <v>0</v>
      </c>
      <c r="AD139" s="92"/>
      <c r="AE139" s="92"/>
      <c r="AF139" s="95"/>
      <c r="AG139" s="51"/>
      <c r="AH139" s="37"/>
      <c r="AI139" s="37"/>
      <c r="AJ139" s="94"/>
      <c r="AK139" s="33"/>
      <c r="AL139" s="37"/>
      <c r="AM139" s="34"/>
    </row>
    <row r="140" spans="1:39" ht="60" x14ac:dyDescent="0.2">
      <c r="A140" s="22" t="s">
        <v>43</v>
      </c>
      <c r="B140" s="89" t="s">
        <v>257</v>
      </c>
      <c r="C140" s="54" t="s">
        <v>45</v>
      </c>
      <c r="D140" s="81" t="s">
        <v>258</v>
      </c>
      <c r="E140" s="25" t="s">
        <v>53</v>
      </c>
      <c r="F140" s="34"/>
      <c r="G140" s="81" t="s">
        <v>258</v>
      </c>
      <c r="H140" s="24" t="s">
        <v>55</v>
      </c>
      <c r="I140" s="28" t="s">
        <v>256</v>
      </c>
      <c r="J140" s="27" t="s">
        <v>181</v>
      </c>
      <c r="K140" s="29">
        <v>247700</v>
      </c>
      <c r="L140" s="198">
        <v>101020501</v>
      </c>
      <c r="M140" s="29"/>
      <c r="N140" s="29">
        <f t="shared" si="12"/>
        <v>247700</v>
      </c>
      <c r="O140" s="29"/>
      <c r="P140" s="29"/>
      <c r="Q140" s="79" t="s">
        <v>182</v>
      </c>
      <c r="R140" s="27" t="s">
        <v>183</v>
      </c>
      <c r="S140" s="28" t="s">
        <v>247</v>
      </c>
      <c r="T140" s="90">
        <v>247700</v>
      </c>
      <c r="U140" s="37"/>
      <c r="V140" s="37"/>
      <c r="W140" s="43"/>
      <c r="X140" s="33"/>
      <c r="Y140" s="34"/>
      <c r="Z140" s="35"/>
      <c r="AA140" s="29">
        <v>247700</v>
      </c>
      <c r="AB140" s="90"/>
      <c r="AC140" s="91">
        <v>0</v>
      </c>
      <c r="AD140" s="92"/>
      <c r="AE140" s="92"/>
      <c r="AF140" s="95"/>
      <c r="AG140" s="51"/>
      <c r="AH140" s="37"/>
      <c r="AI140" s="37"/>
      <c r="AJ140" s="94"/>
      <c r="AK140" s="33"/>
      <c r="AL140" s="37"/>
      <c r="AM140" s="34"/>
    </row>
    <row r="141" spans="1:39" ht="60" x14ac:dyDescent="0.2">
      <c r="A141" s="22" t="s">
        <v>43</v>
      </c>
      <c r="B141" s="89" t="s">
        <v>171</v>
      </c>
      <c r="C141" s="54" t="s">
        <v>45</v>
      </c>
      <c r="D141" s="81" t="s">
        <v>259</v>
      </c>
      <c r="E141" s="25" t="s">
        <v>53</v>
      </c>
      <c r="F141" s="34"/>
      <c r="G141" s="81" t="s">
        <v>259</v>
      </c>
      <c r="H141" s="24" t="s">
        <v>55</v>
      </c>
      <c r="I141" s="28" t="s">
        <v>256</v>
      </c>
      <c r="J141" s="27" t="s">
        <v>181</v>
      </c>
      <c r="K141" s="29">
        <v>247700</v>
      </c>
      <c r="L141" s="198">
        <v>101020501</v>
      </c>
      <c r="M141" s="29"/>
      <c r="N141" s="29">
        <f t="shared" si="12"/>
        <v>247700</v>
      </c>
      <c r="O141" s="29"/>
      <c r="P141" s="29"/>
      <c r="Q141" s="79" t="s">
        <v>182</v>
      </c>
      <c r="R141" s="27" t="s">
        <v>183</v>
      </c>
      <c r="S141" s="28" t="s">
        <v>247</v>
      </c>
      <c r="T141" s="90">
        <v>247700</v>
      </c>
      <c r="U141" s="37"/>
      <c r="V141" s="37"/>
      <c r="W141" s="43"/>
      <c r="X141" s="33"/>
      <c r="Y141" s="34"/>
      <c r="Z141" s="35"/>
      <c r="AA141" s="29">
        <v>247700</v>
      </c>
      <c r="AB141" s="90"/>
      <c r="AC141" s="91">
        <v>0</v>
      </c>
      <c r="AD141" s="92"/>
      <c r="AE141" s="92"/>
      <c r="AF141" s="95"/>
      <c r="AG141" s="51"/>
      <c r="AH141" s="37"/>
      <c r="AI141" s="37"/>
      <c r="AJ141" s="94"/>
      <c r="AK141" s="33"/>
      <c r="AL141" s="37"/>
      <c r="AM141" s="34"/>
    </row>
    <row r="142" spans="1:39" ht="60" x14ac:dyDescent="0.2">
      <c r="A142" s="22" t="s">
        <v>43</v>
      </c>
      <c r="B142" s="89" t="s">
        <v>173</v>
      </c>
      <c r="C142" s="54" t="s">
        <v>45</v>
      </c>
      <c r="D142" s="81" t="s">
        <v>260</v>
      </c>
      <c r="E142" s="25" t="s">
        <v>53</v>
      </c>
      <c r="F142" s="34"/>
      <c r="G142" s="81" t="s">
        <v>260</v>
      </c>
      <c r="H142" s="24" t="s">
        <v>55</v>
      </c>
      <c r="I142" s="28" t="s">
        <v>256</v>
      </c>
      <c r="J142" s="27" t="s">
        <v>181</v>
      </c>
      <c r="K142" s="29">
        <v>247700</v>
      </c>
      <c r="L142" s="198">
        <v>101020501</v>
      </c>
      <c r="M142" s="29"/>
      <c r="N142" s="29">
        <f t="shared" si="12"/>
        <v>247700</v>
      </c>
      <c r="O142" s="29"/>
      <c r="P142" s="29"/>
      <c r="Q142" s="79" t="s">
        <v>182</v>
      </c>
      <c r="R142" s="27" t="s">
        <v>183</v>
      </c>
      <c r="S142" s="28" t="s">
        <v>247</v>
      </c>
      <c r="T142" s="90">
        <v>247700</v>
      </c>
      <c r="U142" s="37"/>
      <c r="V142" s="37"/>
      <c r="W142" s="43"/>
      <c r="X142" s="33"/>
      <c r="Y142" s="34"/>
      <c r="Z142" s="35"/>
      <c r="AA142" s="29">
        <v>247700</v>
      </c>
      <c r="AB142" s="90"/>
      <c r="AC142" s="91">
        <v>0</v>
      </c>
      <c r="AD142" s="92"/>
      <c r="AE142" s="92"/>
      <c r="AF142" s="95"/>
      <c r="AG142" s="51"/>
      <c r="AH142" s="37"/>
      <c r="AI142" s="37"/>
      <c r="AJ142" s="94"/>
      <c r="AK142" s="33"/>
      <c r="AL142" s="37"/>
      <c r="AM142" s="34"/>
    </row>
    <row r="143" spans="1:39" ht="60" x14ac:dyDescent="0.2">
      <c r="A143" s="22" t="s">
        <v>43</v>
      </c>
      <c r="B143" s="89" t="s">
        <v>44</v>
      </c>
      <c r="C143" s="54" t="s">
        <v>45</v>
      </c>
      <c r="D143" s="81" t="s">
        <v>261</v>
      </c>
      <c r="E143" s="25" t="s">
        <v>65</v>
      </c>
      <c r="F143" s="34"/>
      <c r="G143" s="81" t="s">
        <v>262</v>
      </c>
      <c r="H143" s="24" t="s">
        <v>263</v>
      </c>
      <c r="I143" s="28" t="s">
        <v>264</v>
      </c>
      <c r="J143" s="27" t="s">
        <v>161</v>
      </c>
      <c r="K143" s="29">
        <v>8733033.7799999993</v>
      </c>
      <c r="L143" s="198">
        <v>101020301</v>
      </c>
      <c r="M143" s="29">
        <f>K143</f>
        <v>8733033.7799999993</v>
      </c>
      <c r="N143" s="29"/>
      <c r="O143" s="29"/>
      <c r="P143" s="29"/>
      <c r="Q143" s="79" t="s">
        <v>265</v>
      </c>
      <c r="R143" s="27" t="s">
        <v>266</v>
      </c>
      <c r="S143" s="28" t="s">
        <v>266</v>
      </c>
      <c r="T143" s="90"/>
      <c r="U143" s="90">
        <f>K143</f>
        <v>8733033.7799999993</v>
      </c>
      <c r="V143" s="37"/>
      <c r="W143" s="43"/>
      <c r="X143" s="33"/>
      <c r="Y143" s="34"/>
      <c r="Z143" s="35"/>
      <c r="AA143" s="44">
        <f>K143</f>
        <v>8733033.7799999993</v>
      </c>
      <c r="AB143" s="90"/>
      <c r="AC143" s="36"/>
      <c r="AD143" s="92"/>
      <c r="AE143" s="92"/>
      <c r="AF143" s="95"/>
      <c r="AG143" s="51"/>
      <c r="AH143" s="37"/>
      <c r="AI143" s="37"/>
      <c r="AJ143" s="94"/>
      <c r="AK143" s="33"/>
      <c r="AL143" s="37"/>
      <c r="AM143" s="34"/>
    </row>
    <row r="144" spans="1:39" ht="84.75" thickBot="1" x14ac:dyDescent="0.25">
      <c r="A144" s="22" t="s">
        <v>43</v>
      </c>
      <c r="B144" s="89" t="s">
        <v>63</v>
      </c>
      <c r="C144" s="54" t="s">
        <v>45</v>
      </c>
      <c r="D144" s="81" t="s">
        <v>166</v>
      </c>
      <c r="E144" s="82" t="s">
        <v>65</v>
      </c>
      <c r="F144" s="83"/>
      <c r="G144" s="81" t="s">
        <v>166</v>
      </c>
      <c r="H144" s="65" t="s">
        <v>159</v>
      </c>
      <c r="I144" s="28" t="s">
        <v>267</v>
      </c>
      <c r="J144" s="27" t="s">
        <v>268</v>
      </c>
      <c r="K144" s="29">
        <v>2282578.3199999998</v>
      </c>
      <c r="L144" s="198">
        <v>101020301</v>
      </c>
      <c r="M144" s="29">
        <f>K144</f>
        <v>2282578.3199999998</v>
      </c>
      <c r="N144" s="29"/>
      <c r="O144" s="29"/>
      <c r="P144" s="29"/>
      <c r="Q144" s="97" t="s">
        <v>269</v>
      </c>
      <c r="R144" s="27" t="s">
        <v>270</v>
      </c>
      <c r="S144" s="27" t="s">
        <v>271</v>
      </c>
      <c r="T144" s="84">
        <f>K144</f>
        <v>2282578.3199999998</v>
      </c>
      <c r="U144" s="45"/>
      <c r="V144" s="45"/>
      <c r="W144" s="46"/>
      <c r="X144" s="47"/>
      <c r="Y144" s="48"/>
      <c r="Z144" s="49"/>
      <c r="AA144" s="44">
        <f>K144*0.8</f>
        <v>1826062.656</v>
      </c>
      <c r="AB144" s="63"/>
      <c r="AC144" s="36">
        <f>K144*0.2</f>
        <v>456515.66399999999</v>
      </c>
      <c r="AD144" s="92"/>
      <c r="AE144" s="92"/>
      <c r="AF144" s="86"/>
      <c r="AG144" s="45"/>
      <c r="AH144" s="45"/>
      <c r="AI144" s="45"/>
      <c r="AJ144" s="48"/>
      <c r="AK144" s="47"/>
      <c r="AL144" s="45"/>
      <c r="AM144" s="48"/>
    </row>
    <row r="145" spans="1:80" s="105" customFormat="1" ht="13.5" thickBot="1" x14ac:dyDescent="0.3">
      <c r="A145" s="98" t="s">
        <v>272</v>
      </c>
      <c r="B145" s="99"/>
      <c r="C145" s="99"/>
      <c r="D145" s="99"/>
      <c r="E145" s="99"/>
      <c r="F145" s="100"/>
      <c r="G145" s="98"/>
      <c r="H145" s="99"/>
      <c r="I145" s="100"/>
      <c r="J145" s="98"/>
      <c r="K145" s="101">
        <f>SUBTOTAL(9,K5:K144)</f>
        <v>204240836.73935166</v>
      </c>
      <c r="L145" s="101"/>
      <c r="M145" s="101"/>
      <c r="N145" s="101"/>
      <c r="O145" s="99"/>
      <c r="P145" s="99"/>
      <c r="Q145" s="100"/>
      <c r="R145" s="102"/>
      <c r="S145" s="100"/>
      <c r="T145" s="101">
        <f t="shared" ref="T145:Y145" si="13">SUBTOTAL(9,T5:T144)</f>
        <v>76505677.235616267</v>
      </c>
      <c r="U145" s="101">
        <f t="shared" si="13"/>
        <v>25020978.978441551</v>
      </c>
      <c r="V145" s="101">
        <f t="shared" si="13"/>
        <v>0</v>
      </c>
      <c r="W145" s="101">
        <f t="shared" si="13"/>
        <v>0</v>
      </c>
      <c r="X145" s="101">
        <f t="shared" si="13"/>
        <v>0</v>
      </c>
      <c r="Y145" s="101">
        <f t="shared" si="13"/>
        <v>0</v>
      </c>
      <c r="Z145" s="101"/>
      <c r="AA145" s="101">
        <f>SUBTOTAL(9,AA5:AA144)</f>
        <v>148591539.92253286</v>
      </c>
      <c r="AB145" s="101">
        <f>SUBTOTAL(9,AB5:AB144)</f>
        <v>13012000</v>
      </c>
      <c r="AC145" s="103">
        <f>SUBTOTAL(9,AC5:AC144)</f>
        <v>41416566.574941553</v>
      </c>
      <c r="AD145" s="104">
        <f>SUBTOTAL(9,AD5:AD144)</f>
        <v>7772350</v>
      </c>
      <c r="AE145" s="104">
        <f>SUBTOTAL(9,AE5:AE144)</f>
        <v>0</v>
      </c>
      <c r="AF145" s="98"/>
      <c r="AG145" s="99"/>
      <c r="AH145" s="99"/>
      <c r="AI145" s="99"/>
      <c r="AJ145" s="100"/>
      <c r="AK145" s="98"/>
      <c r="AL145" s="99"/>
      <c r="AM145" s="100"/>
      <c r="CB145" s="106"/>
    </row>
    <row r="148" spans="1:80" x14ac:dyDescent="0.2">
      <c r="A148" s="107" t="s">
        <v>273</v>
      </c>
      <c r="D148" s="42"/>
      <c r="F148" s="108"/>
      <c r="H148" s="158"/>
      <c r="I148" s="159"/>
      <c r="CB148" s="110"/>
    </row>
    <row r="149" spans="1:80" x14ac:dyDescent="0.2">
      <c r="A149" s="111" t="s">
        <v>274</v>
      </c>
      <c r="D149" s="42"/>
      <c r="F149" s="108"/>
      <c r="H149" s="160"/>
      <c r="I149" s="161"/>
      <c r="K149" s="112"/>
      <c r="L149" s="112"/>
      <c r="M149" s="112"/>
      <c r="N149" s="112"/>
      <c r="CB149" s="110"/>
    </row>
    <row r="150" spans="1:80" x14ac:dyDescent="0.2">
      <c r="A150" s="111" t="s">
        <v>275</v>
      </c>
      <c r="D150" s="42"/>
      <c r="F150" s="108"/>
      <c r="H150" s="160"/>
      <c r="I150" s="161"/>
      <c r="CB150" s="110"/>
    </row>
    <row r="151" spans="1:80" x14ac:dyDescent="0.2">
      <c r="A151" s="111" t="s">
        <v>276</v>
      </c>
      <c r="D151" s="42"/>
      <c r="F151" s="108"/>
      <c r="H151" s="160"/>
      <c r="I151" s="161"/>
      <c r="CB151" s="110"/>
    </row>
    <row r="152" spans="1:80" x14ac:dyDescent="0.2">
      <c r="A152" s="111" t="s">
        <v>277</v>
      </c>
      <c r="D152" s="42"/>
      <c r="F152" s="108"/>
      <c r="CB152" s="110"/>
    </row>
    <row r="153" spans="1:80" x14ac:dyDescent="0.2">
      <c r="A153" s="111" t="s">
        <v>278</v>
      </c>
      <c r="D153" s="42"/>
      <c r="F153" s="108"/>
      <c r="CB153" s="110"/>
    </row>
    <row r="154" spans="1:80" x14ac:dyDescent="0.2">
      <c r="A154" s="111" t="s">
        <v>279</v>
      </c>
      <c r="D154" s="42"/>
      <c r="F154" s="108"/>
      <c r="CB154" s="110"/>
    </row>
    <row r="155" spans="1:80" x14ac:dyDescent="0.2">
      <c r="A155" s="111" t="s">
        <v>280</v>
      </c>
      <c r="D155" s="42"/>
      <c r="F155" s="108"/>
      <c r="CB155" s="110"/>
    </row>
    <row r="156" spans="1:80" x14ac:dyDescent="0.2">
      <c r="A156" s="111" t="s">
        <v>281</v>
      </c>
      <c r="D156" s="42"/>
      <c r="F156" s="108"/>
      <c r="CB156" s="110"/>
    </row>
    <row r="157" spans="1:80" x14ac:dyDescent="0.2">
      <c r="A157" s="111" t="s">
        <v>282</v>
      </c>
      <c r="D157" s="42"/>
      <c r="F157" s="108"/>
      <c r="CB157" s="110"/>
    </row>
    <row r="158" spans="1:80" x14ac:dyDescent="0.2">
      <c r="A158" s="111" t="s">
        <v>283</v>
      </c>
      <c r="D158" s="42"/>
      <c r="F158" s="108"/>
      <c r="CB158" s="110"/>
    </row>
    <row r="159" spans="1:80" x14ac:dyDescent="0.2">
      <c r="A159" s="111" t="s">
        <v>284</v>
      </c>
      <c r="D159" s="42"/>
      <c r="F159" s="108"/>
      <c r="CB159" s="110"/>
    </row>
    <row r="160" spans="1:80" x14ac:dyDescent="0.2">
      <c r="A160" s="111" t="s">
        <v>285</v>
      </c>
      <c r="D160" s="42"/>
      <c r="F160" s="108"/>
      <c r="CB160" s="110"/>
    </row>
    <row r="161" spans="1:80" x14ac:dyDescent="0.2">
      <c r="A161" s="111" t="s">
        <v>286</v>
      </c>
      <c r="D161" s="42"/>
      <c r="F161" s="108"/>
      <c r="CB161" s="110"/>
    </row>
    <row r="162" spans="1:80" x14ac:dyDescent="0.2">
      <c r="A162" s="111" t="s">
        <v>287</v>
      </c>
      <c r="D162" s="42"/>
      <c r="F162" s="108"/>
      <c r="CB162" s="110"/>
    </row>
    <row r="163" spans="1:80" x14ac:dyDescent="0.2">
      <c r="D163" s="42"/>
      <c r="F163" s="108"/>
      <c r="CB163" s="110"/>
    </row>
    <row r="164" spans="1:80" x14ac:dyDescent="0.2">
      <c r="A164" s="107" t="s">
        <v>288</v>
      </c>
      <c r="D164" s="42"/>
      <c r="F164" s="108"/>
      <c r="CB164" s="110"/>
    </row>
    <row r="165" spans="1:80" x14ac:dyDescent="0.2">
      <c r="A165" s="111" t="s">
        <v>289</v>
      </c>
      <c r="D165" s="42"/>
      <c r="F165" s="108"/>
      <c r="CB165" s="110"/>
    </row>
    <row r="166" spans="1:80" x14ac:dyDescent="0.2">
      <c r="D166" s="42"/>
      <c r="F166" s="108"/>
      <c r="CB166" s="110"/>
    </row>
    <row r="167" spans="1:80" x14ac:dyDescent="0.2">
      <c r="A167" s="107" t="s">
        <v>290</v>
      </c>
      <c r="D167" s="42"/>
      <c r="F167" s="108"/>
      <c r="CB167" s="110"/>
    </row>
    <row r="168" spans="1:80" x14ac:dyDescent="0.2">
      <c r="A168" s="111" t="s">
        <v>291</v>
      </c>
      <c r="D168" s="42"/>
      <c r="F168" s="108"/>
      <c r="CB168" s="110"/>
    </row>
    <row r="169" spans="1:80" x14ac:dyDescent="0.2">
      <c r="D169" s="42"/>
      <c r="F169" s="108"/>
    </row>
    <row r="170" spans="1:80" x14ac:dyDescent="0.2">
      <c r="A170" s="107" t="s">
        <v>292</v>
      </c>
      <c r="D170" s="42"/>
      <c r="F170" s="108"/>
    </row>
    <row r="171" spans="1:80" ht="24" x14ac:dyDescent="0.2">
      <c r="A171" s="113" t="s">
        <v>293</v>
      </c>
      <c r="B171" s="113"/>
      <c r="C171" s="113"/>
      <c r="D171" s="113"/>
      <c r="E171" s="113"/>
      <c r="F171" s="113"/>
      <c r="G171" s="113"/>
      <c r="H171" s="113"/>
      <c r="I171" s="113"/>
      <c r="J171" s="113"/>
      <c r="K171" s="113"/>
      <c r="L171" s="113"/>
      <c r="M171" s="113"/>
      <c r="N171" s="113"/>
      <c r="O171" s="113"/>
      <c r="P171" s="114"/>
      <c r="Q171" s="114"/>
      <c r="R171" s="114"/>
      <c r="S171" s="114"/>
      <c r="T171" s="114"/>
      <c r="U171" s="114"/>
      <c r="V171" s="114"/>
      <c r="W171" s="114"/>
      <c r="X171" s="114"/>
      <c r="Y171" s="114"/>
    </row>
  </sheetData>
  <autoFilter ref="A4:AM144"/>
  <mergeCells count="29">
    <mergeCell ref="AI3:AI4"/>
    <mergeCell ref="AJ3:AJ4"/>
    <mergeCell ref="AK3:AK4"/>
    <mergeCell ref="AL3:AL4"/>
    <mergeCell ref="AM3:AM4"/>
    <mergeCell ref="AH3:AH4"/>
    <mergeCell ref="P3:P4"/>
    <mergeCell ref="Q3:Q4"/>
    <mergeCell ref="R3:R4"/>
    <mergeCell ref="S3:S4"/>
    <mergeCell ref="Z3:Z4"/>
    <mergeCell ref="AA3:AA4"/>
    <mergeCell ref="AC3:AC4"/>
    <mergeCell ref="AD3:AD4"/>
    <mergeCell ref="AE3:AE4"/>
    <mergeCell ref="AF3:AF4"/>
    <mergeCell ref="AG3:AG4"/>
    <mergeCell ref="O3:O4"/>
    <mergeCell ref="A3:A4"/>
    <mergeCell ref="B3:B4"/>
    <mergeCell ref="C3:C4"/>
    <mergeCell ref="D3:D4"/>
    <mergeCell ref="E3:E4"/>
    <mergeCell ref="F3:F4"/>
    <mergeCell ref="G3:G4"/>
    <mergeCell ref="H3:H4"/>
    <mergeCell ref="I3:I4"/>
    <mergeCell ref="J3:J4"/>
    <mergeCell ref="K3:K4"/>
  </mergeCells>
  <pageMargins left="0" right="0" top="0.74803149606299213" bottom="0.74803149606299213" header="0.31496062992125984" footer="0.31496062992125984"/>
  <pageSetup paperSize="8" scale="45" fitToWidth="2" fitToHeight="0" orientation="landscape" verticalDpi="300" r:id="rId1"/>
  <headerFooter>
    <oddFooter>&amp;RPagina &amp;P di &amp;N</oddFooter>
  </headerFooter>
  <colBreaks count="1" manualBreakCount="1">
    <brk id="20" max="144"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PI OK</vt:lpstr>
      <vt:lpstr>'PI OK'!Area_stampa</vt:lpstr>
      <vt:lpstr>'PI OK'!Titoli_stampa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 Moroncelli</dc:creator>
  <cp:lastModifiedBy>Cristina Vignoli</cp:lastModifiedBy>
  <cp:lastPrinted>2023-12-28T17:35:10Z</cp:lastPrinted>
  <dcterms:created xsi:type="dcterms:W3CDTF">2023-05-24T10:00:01Z</dcterms:created>
  <dcterms:modified xsi:type="dcterms:W3CDTF">2024-10-31T11:05:32Z</dcterms:modified>
</cp:coreProperties>
</file>